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dnovotny\Documents\PLAN I IZVRŠENJE PRORAČUNA ZA 2020-2021 PO MJESECIMA\IZVRŠENJE PLANA 2024\01.01.-30.06.2024\"/>
    </mc:Choice>
  </mc:AlternateContent>
  <xr:revisionPtr revIDLastSave="0" documentId="13_ncr:1_{83B400AD-5463-4DAE-A22E-96E44EF78EE6}" xr6:coauthVersionLast="36" xr6:coauthVersionMax="36" xr10:uidLastSave="{00000000-0000-0000-0000-000000000000}"/>
  <bookViews>
    <workbookView xWindow="0" yWindow="0" windowWidth="28800" windowHeight="11400" activeTab="1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. prema fun. klasifikaciji " sheetId="8" r:id="rId4"/>
    <sheet name="Račun financiranja" sheetId="6" state="hidden" r:id="rId5"/>
    <sheet name="Račun fin prema izvorima f" sheetId="10" state="hidden" r:id="rId6"/>
    <sheet name="POSEBNI DIO" sheetId="7" r:id="rId7"/>
  </sheets>
  <definedNames>
    <definedName name="_xlnm.Print_Area" localSheetId="1">' Račun prihoda i rashoda'!$A$1:$J$116</definedName>
    <definedName name="_xlnm.Print_Area" localSheetId="6">'POSEBNI DIO'!$A$1:$G$137</definedName>
    <definedName name="_xlnm.Print_Area" localSheetId="0">SAŽETAK!$A$1:$J$34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3" l="1"/>
  <c r="F8" i="8" l="1"/>
  <c r="F7" i="8"/>
  <c r="F6" i="8"/>
  <c r="E8" i="8"/>
  <c r="E7" i="8"/>
  <c r="E6" i="8"/>
  <c r="E6" i="5"/>
  <c r="F11" i="5"/>
  <c r="F9" i="5"/>
  <c r="F8" i="5"/>
  <c r="F7" i="5"/>
  <c r="F6" i="5"/>
  <c r="E34" i="7" l="1"/>
  <c r="E27" i="7"/>
  <c r="G43" i="7"/>
  <c r="E42" i="7"/>
  <c r="G42" i="7" s="1"/>
  <c r="E41" i="7"/>
  <c r="G41" i="7" s="1"/>
  <c r="E40" i="7"/>
  <c r="G40" i="7" s="1"/>
  <c r="E39" i="7"/>
  <c r="G39" i="7" s="1"/>
  <c r="E38" i="7"/>
  <c r="G38" i="7" s="1"/>
  <c r="E37" i="7"/>
  <c r="G37" i="7" s="1"/>
  <c r="F36" i="7"/>
  <c r="F35" i="7" s="1"/>
  <c r="E36" i="7"/>
  <c r="E35" i="7" s="1"/>
  <c r="G35" i="7" l="1"/>
  <c r="F34" i="7"/>
  <c r="G34" i="7" s="1"/>
  <c r="G36" i="7"/>
  <c r="E32" i="5" l="1"/>
  <c r="F25" i="5"/>
  <c r="E25" i="5"/>
  <c r="B24" i="5" l="1"/>
  <c r="B23" i="5" s="1"/>
  <c r="D24" i="5"/>
  <c r="C23" i="5"/>
  <c r="C24" i="5"/>
  <c r="D23" i="5" l="1"/>
  <c r="E8" i="5"/>
  <c r="E26" i="5" l="1"/>
  <c r="F26" i="5"/>
  <c r="I15" i="1"/>
  <c r="J10" i="1"/>
  <c r="I10" i="1"/>
  <c r="J27" i="1"/>
  <c r="J26" i="1"/>
  <c r="J25" i="1"/>
  <c r="J24" i="1"/>
  <c r="J23" i="1"/>
  <c r="J22" i="1"/>
  <c r="J21" i="1"/>
  <c r="J11" i="1"/>
  <c r="J12" i="1"/>
  <c r="J13" i="1"/>
  <c r="J14" i="1"/>
  <c r="J15" i="1"/>
  <c r="J16" i="1"/>
  <c r="C7" i="5"/>
  <c r="D7" i="5"/>
  <c r="B7" i="5"/>
  <c r="B6" i="5"/>
  <c r="D12" i="5" l="1"/>
  <c r="C6" i="5"/>
  <c r="E9" i="5"/>
  <c r="G58" i="3"/>
  <c r="G59" i="3"/>
  <c r="F82" i="7" l="1"/>
  <c r="F81" i="7" s="1"/>
  <c r="E82" i="7"/>
  <c r="E81" i="7" s="1"/>
  <c r="E80" i="7" s="1"/>
  <c r="J114" i="3"/>
  <c r="J113" i="3"/>
  <c r="J112" i="3"/>
  <c r="J111" i="3"/>
  <c r="J110" i="3"/>
  <c r="J109" i="3"/>
  <c r="J107" i="3"/>
  <c r="J108" i="3"/>
  <c r="J106" i="3"/>
  <c r="J105" i="3"/>
  <c r="J104" i="3"/>
  <c r="J103" i="3"/>
  <c r="J102" i="3"/>
  <c r="J101" i="3"/>
  <c r="J100" i="3"/>
  <c r="J99" i="3"/>
  <c r="J98" i="3"/>
  <c r="I99" i="3"/>
  <c r="I100" i="3"/>
  <c r="J96" i="3"/>
  <c r="J95" i="3"/>
  <c r="J94" i="3"/>
  <c r="J93" i="3"/>
  <c r="J92" i="3"/>
  <c r="J91" i="3"/>
  <c r="J90" i="3"/>
  <c r="J89" i="3"/>
  <c r="J88" i="3"/>
  <c r="J83" i="3"/>
  <c r="J84" i="3"/>
  <c r="J85" i="3"/>
  <c r="J86" i="3"/>
  <c r="J87" i="3"/>
  <c r="J82" i="3"/>
  <c r="J81" i="3"/>
  <c r="J73" i="3"/>
  <c r="J74" i="3"/>
  <c r="J75" i="3"/>
  <c r="J76" i="3"/>
  <c r="J77" i="3"/>
  <c r="J78" i="3"/>
  <c r="J79" i="3"/>
  <c r="J80" i="3"/>
  <c r="J72" i="3"/>
  <c r="J71" i="3"/>
  <c r="J66" i="3"/>
  <c r="J67" i="3"/>
  <c r="J68" i="3"/>
  <c r="J69" i="3"/>
  <c r="J70" i="3"/>
  <c r="J65" i="3"/>
  <c r="J64" i="3"/>
  <c r="J61" i="3"/>
  <c r="J62" i="3"/>
  <c r="J63" i="3"/>
  <c r="J60" i="3"/>
  <c r="J59" i="3"/>
  <c r="J57" i="3"/>
  <c r="J56" i="3"/>
  <c r="J55" i="3"/>
  <c r="J54" i="3"/>
  <c r="J52" i="3"/>
  <c r="J53" i="3"/>
  <c r="J51" i="3"/>
  <c r="J49" i="3"/>
  <c r="J5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9" i="3"/>
  <c r="J40" i="3"/>
  <c r="J41" i="3"/>
  <c r="J10" i="3"/>
  <c r="I59" i="3"/>
  <c r="I58" i="3"/>
  <c r="I57" i="3"/>
  <c r="I56" i="3"/>
  <c r="I55" i="3"/>
  <c r="I54" i="3"/>
  <c r="I53" i="3"/>
  <c r="I52" i="3"/>
  <c r="I51" i="3"/>
  <c r="I50" i="3"/>
  <c r="I49" i="3"/>
  <c r="I48" i="3"/>
  <c r="F118" i="7"/>
  <c r="F117" i="7" s="1"/>
  <c r="E118" i="7"/>
  <c r="E117" i="7" s="1"/>
  <c r="G110" i="7"/>
  <c r="G105" i="7"/>
  <c r="G106" i="7"/>
  <c r="G87" i="7"/>
  <c r="E114" i="7" l="1"/>
  <c r="E113" i="7" s="1"/>
  <c r="G117" i="7"/>
  <c r="G118" i="7"/>
  <c r="G61" i="7" l="1"/>
  <c r="E37" i="5" l="1"/>
  <c r="E36" i="5"/>
  <c r="E35" i="5"/>
  <c r="E29" i="5"/>
  <c r="E20" i="5"/>
  <c r="E19" i="5"/>
  <c r="E18" i="5"/>
  <c r="E15" i="5"/>
  <c r="E14" i="5"/>
  <c r="E12" i="5"/>
  <c r="F37" i="5"/>
  <c r="F36" i="5"/>
  <c r="F35" i="5"/>
  <c r="F34" i="5"/>
  <c r="F32" i="5"/>
  <c r="F31" i="5"/>
  <c r="F29" i="5"/>
  <c r="F28" i="5"/>
  <c r="F18" i="5"/>
  <c r="F19" i="5"/>
  <c r="F20" i="5"/>
  <c r="F15" i="5"/>
  <c r="F12" i="5"/>
  <c r="B12" i="5" l="1"/>
  <c r="I103" i="3" l="1"/>
  <c r="H25" i="3"/>
  <c r="I19" i="3"/>
  <c r="I14" i="1" l="1"/>
  <c r="I13" i="1"/>
  <c r="I11" i="1"/>
  <c r="G94" i="7" l="1"/>
  <c r="E67" i="7"/>
  <c r="E123" i="7" l="1"/>
  <c r="E122" i="7" s="1"/>
  <c r="E121" i="7" s="1"/>
  <c r="F123" i="7"/>
  <c r="E112" i="7"/>
  <c r="F114" i="7"/>
  <c r="F108" i="7"/>
  <c r="E108" i="7"/>
  <c r="E107" i="7" s="1"/>
  <c r="E101" i="7"/>
  <c r="E100" i="7" s="1"/>
  <c r="F101" i="7"/>
  <c r="F100" i="7" s="1"/>
  <c r="E91" i="7"/>
  <c r="E90" i="7" s="1"/>
  <c r="F91" i="7"/>
  <c r="F90" i="7" s="1"/>
  <c r="E77" i="7"/>
  <c r="E76" i="7" s="1"/>
  <c r="E75" i="7" s="1"/>
  <c r="F66" i="7"/>
  <c r="E66" i="7"/>
  <c r="E65" i="7" s="1"/>
  <c r="E64" i="7" s="1"/>
  <c r="F59" i="7"/>
  <c r="E59" i="7"/>
  <c r="E58" i="7" s="1"/>
  <c r="E57" i="7" s="1"/>
  <c r="E52" i="7"/>
  <c r="E51" i="7" s="1"/>
  <c r="F52" i="7"/>
  <c r="F51" i="7" s="1"/>
  <c r="E47" i="7"/>
  <c r="E46" i="7" s="1"/>
  <c r="E45" i="7" s="1"/>
  <c r="F47" i="7"/>
  <c r="F46" i="7" s="1"/>
  <c r="F45" i="7" s="1"/>
  <c r="E29" i="7"/>
  <c r="E28" i="7" s="1"/>
  <c r="F29" i="7"/>
  <c r="F28" i="7" s="1"/>
  <c r="F27" i="7" s="1"/>
  <c r="E22" i="7"/>
  <c r="E21" i="7" s="1"/>
  <c r="E20" i="7" s="1"/>
  <c r="F22" i="7"/>
  <c r="F21" i="7" s="1"/>
  <c r="F20" i="7" s="1"/>
  <c r="G124" i="7"/>
  <c r="G119" i="7"/>
  <c r="G116" i="7"/>
  <c r="G115" i="7"/>
  <c r="G109" i="7"/>
  <c r="G104" i="7"/>
  <c r="G103" i="7"/>
  <c r="G102" i="7"/>
  <c r="G97" i="7"/>
  <c r="G96" i="7"/>
  <c r="G95" i="7"/>
  <c r="G93" i="7"/>
  <c r="G92" i="7"/>
  <c r="G84" i="7"/>
  <c r="G85" i="7"/>
  <c r="G86" i="7"/>
  <c r="G83" i="7"/>
  <c r="G78" i="7"/>
  <c r="G73" i="7"/>
  <c r="G74" i="7"/>
  <c r="G68" i="7"/>
  <c r="G67" i="7"/>
  <c r="G63" i="7"/>
  <c r="G62" i="7"/>
  <c r="G60" i="7"/>
  <c r="G55" i="7"/>
  <c r="G54" i="7"/>
  <c r="G53" i="7"/>
  <c r="G50" i="7"/>
  <c r="G49" i="7"/>
  <c r="G48" i="7"/>
  <c r="G33" i="7"/>
  <c r="G32" i="7"/>
  <c r="G31" i="7"/>
  <c r="G30" i="7"/>
  <c r="G25" i="7"/>
  <c r="G24" i="7"/>
  <c r="G23" i="7"/>
  <c r="F15" i="7"/>
  <c r="E16" i="7"/>
  <c r="E15" i="7" s="1"/>
  <c r="E12" i="7"/>
  <c r="F12" i="7"/>
  <c r="G13" i="7"/>
  <c r="G14" i="7"/>
  <c r="G17" i="7"/>
  <c r="F113" i="7" l="1"/>
  <c r="F112" i="7" s="1"/>
  <c r="G112" i="7" s="1"/>
  <c r="F99" i="7"/>
  <c r="E99" i="7"/>
  <c r="E11" i="7"/>
  <c r="E10" i="7" s="1"/>
  <c r="G12" i="7"/>
  <c r="G59" i="7"/>
  <c r="G82" i="7"/>
  <c r="E89" i="7"/>
  <c r="G66" i="7"/>
  <c r="G108" i="7"/>
  <c r="G52" i="7"/>
  <c r="G51" i="7"/>
  <c r="G15" i="7"/>
  <c r="G123" i="7"/>
  <c r="G18" i="7"/>
  <c r="G45" i="7"/>
  <c r="F58" i="7"/>
  <c r="F57" i="7" s="1"/>
  <c r="G57" i="7" s="1"/>
  <c r="F65" i="7"/>
  <c r="F64" i="7" s="1"/>
  <c r="G64" i="7" s="1"/>
  <c r="F89" i="7"/>
  <c r="G91" i="7"/>
  <c r="F122" i="7"/>
  <c r="G113" i="7"/>
  <c r="G114" i="7"/>
  <c r="G107" i="7"/>
  <c r="G100" i="7"/>
  <c r="G101" i="7"/>
  <c r="G90" i="7"/>
  <c r="F80" i="7"/>
  <c r="G81" i="7"/>
  <c r="E72" i="7"/>
  <c r="E71" i="7" s="1"/>
  <c r="E70" i="7" s="1"/>
  <c r="G47" i="7"/>
  <c r="G46" i="7"/>
  <c r="G27" i="7"/>
  <c r="G28" i="7"/>
  <c r="G29" i="7"/>
  <c r="G20" i="7"/>
  <c r="G22" i="7"/>
  <c r="G21" i="7"/>
  <c r="G16" i="7"/>
  <c r="F11" i="7"/>
  <c r="E8" i="7" l="1"/>
  <c r="G58" i="7"/>
  <c r="G11" i="7"/>
  <c r="F10" i="7"/>
  <c r="G65" i="7"/>
  <c r="G89" i="7"/>
  <c r="F121" i="7"/>
  <c r="G122" i="7"/>
  <c r="G99" i="7"/>
  <c r="G80" i="7"/>
  <c r="F77" i="7"/>
  <c r="G10" i="7" l="1"/>
  <c r="G121" i="7"/>
  <c r="F76" i="7"/>
  <c r="G77" i="7"/>
  <c r="F75" i="7" l="1"/>
  <c r="G76" i="7"/>
  <c r="G75" i="7" l="1"/>
  <c r="F72" i="7"/>
  <c r="F71" i="7" l="1"/>
  <c r="G72" i="7"/>
  <c r="F70" i="7" l="1"/>
  <c r="F8" i="7" s="1"/>
  <c r="G71" i="7"/>
  <c r="G70" i="7" l="1"/>
  <c r="G8" i="7"/>
  <c r="D7" i="8" l="1"/>
  <c r="D6" i="8" s="1"/>
  <c r="B7" i="8"/>
  <c r="F32" i="3"/>
  <c r="F13" i="3"/>
  <c r="F12" i="3" s="1"/>
  <c r="G36" i="3"/>
  <c r="G35" i="3" s="1"/>
  <c r="H36" i="3"/>
  <c r="H35" i="3" s="1"/>
  <c r="F36" i="3"/>
  <c r="F35" i="3" s="1"/>
  <c r="I37" i="3"/>
  <c r="B6" i="8" l="1"/>
  <c r="I35" i="3"/>
  <c r="I36" i="3"/>
  <c r="G95" i="3"/>
  <c r="G94" i="3" s="1"/>
  <c r="H95" i="3"/>
  <c r="F95" i="3"/>
  <c r="F94" i="3" s="1"/>
  <c r="I96" i="3"/>
  <c r="I95" i="3" l="1"/>
  <c r="H94" i="3"/>
  <c r="I94" i="3" l="1"/>
  <c r="C34" i="5" l="1"/>
  <c r="D34" i="5"/>
  <c r="B34" i="5"/>
  <c r="B31" i="5"/>
  <c r="E31" i="5" s="1"/>
  <c r="D31" i="5"/>
  <c r="C31" i="5"/>
  <c r="C28" i="5"/>
  <c r="B28" i="5"/>
  <c r="E28" i="5" s="1"/>
  <c r="D28" i="5"/>
  <c r="C11" i="5"/>
  <c r="D11" i="5"/>
  <c r="E11" i="5" s="1"/>
  <c r="B11" i="5"/>
  <c r="C14" i="5"/>
  <c r="F14" i="5" s="1"/>
  <c r="D14" i="5"/>
  <c r="B14" i="5"/>
  <c r="C17" i="5"/>
  <c r="F17" i="5" s="1"/>
  <c r="D17" i="5"/>
  <c r="B17" i="5"/>
  <c r="E17" i="5" s="1"/>
  <c r="E24" i="5" l="1"/>
  <c r="F24" i="5"/>
  <c r="E7" i="5"/>
  <c r="E34" i="5"/>
  <c r="D6" i="5"/>
  <c r="F23" i="5" l="1"/>
  <c r="E23" i="5"/>
  <c r="F100" i="3"/>
  <c r="F99" i="3" s="1"/>
  <c r="F105" i="3"/>
  <c r="F109" i="3"/>
  <c r="G113" i="3"/>
  <c r="G112" i="3" s="1"/>
  <c r="H113" i="3"/>
  <c r="H112" i="3" s="1"/>
  <c r="F113" i="3"/>
  <c r="F112" i="3" s="1"/>
  <c r="G109" i="3"/>
  <c r="H109" i="3"/>
  <c r="G105" i="3"/>
  <c r="H105" i="3"/>
  <c r="G100" i="3"/>
  <c r="G99" i="3" s="1"/>
  <c r="H100" i="3"/>
  <c r="H99" i="3" s="1"/>
  <c r="H81" i="3"/>
  <c r="F50" i="3"/>
  <c r="F54" i="3"/>
  <c r="F56" i="3"/>
  <c r="F59" i="3"/>
  <c r="F81" i="3"/>
  <c r="G89" i="3"/>
  <c r="G88" i="3" s="1"/>
  <c r="H89" i="3"/>
  <c r="H88" i="3" s="1"/>
  <c r="F89" i="3"/>
  <c r="F88" i="3" s="1"/>
  <c r="G81" i="3"/>
  <c r="G71" i="3"/>
  <c r="H71" i="3"/>
  <c r="F71" i="3"/>
  <c r="G64" i="3"/>
  <c r="H64" i="3"/>
  <c r="F64" i="3"/>
  <c r="H59" i="3"/>
  <c r="G56" i="3"/>
  <c r="H56" i="3"/>
  <c r="G54" i="3"/>
  <c r="H54" i="3"/>
  <c r="G50" i="3"/>
  <c r="H50" i="3"/>
  <c r="I102" i="3"/>
  <c r="I106" i="3"/>
  <c r="I107" i="3"/>
  <c r="I108" i="3"/>
  <c r="I110" i="3"/>
  <c r="I111" i="3"/>
  <c r="I114" i="3"/>
  <c r="I60" i="3"/>
  <c r="I61" i="3"/>
  <c r="I62" i="3"/>
  <c r="I63" i="3"/>
  <c r="I65" i="3"/>
  <c r="I66" i="3"/>
  <c r="I67" i="3"/>
  <c r="I68" i="3"/>
  <c r="I69" i="3"/>
  <c r="I70" i="3"/>
  <c r="I72" i="3"/>
  <c r="I73" i="3"/>
  <c r="I74" i="3"/>
  <c r="I75" i="3"/>
  <c r="I76" i="3"/>
  <c r="I77" i="3"/>
  <c r="I78" i="3"/>
  <c r="I79" i="3"/>
  <c r="I80" i="3"/>
  <c r="I82" i="3"/>
  <c r="I83" i="3"/>
  <c r="I84" i="3"/>
  <c r="I85" i="3"/>
  <c r="I86" i="3"/>
  <c r="I87" i="3"/>
  <c r="I90" i="3"/>
  <c r="I91" i="3"/>
  <c r="I92" i="3"/>
  <c r="I93" i="3"/>
  <c r="I101" i="3"/>
  <c r="H58" i="3" l="1"/>
  <c r="H49" i="3"/>
  <c r="J58" i="3"/>
  <c r="F58" i="3"/>
  <c r="I71" i="3"/>
  <c r="F49" i="3"/>
  <c r="G104" i="3"/>
  <c r="G98" i="3" s="1"/>
  <c r="F104" i="3"/>
  <c r="F98" i="3" s="1"/>
  <c r="G49" i="3"/>
  <c r="I112" i="3"/>
  <c r="H104" i="3"/>
  <c r="H98" i="3" s="1"/>
  <c r="I105" i="3"/>
  <c r="I109" i="3"/>
  <c r="I113" i="3"/>
  <c r="I88" i="3"/>
  <c r="I89" i="3"/>
  <c r="I81" i="3"/>
  <c r="I64" i="3"/>
  <c r="G48" i="3" l="1"/>
  <c r="H48" i="3"/>
  <c r="F48" i="3"/>
  <c r="F47" i="3" s="1"/>
  <c r="I104" i="3"/>
  <c r="I98" i="3"/>
  <c r="G47" i="3" l="1"/>
  <c r="J48" i="3"/>
  <c r="H47" i="3"/>
  <c r="F41" i="3" l="1"/>
  <c r="F40" i="3" s="1"/>
  <c r="F39" i="3" s="1"/>
  <c r="G41" i="3"/>
  <c r="G40" i="3" s="1"/>
  <c r="G39" i="3" s="1"/>
  <c r="H41" i="3"/>
  <c r="H40" i="3" s="1"/>
  <c r="H39" i="3" s="1"/>
  <c r="G32" i="3"/>
  <c r="G31" i="3" s="1"/>
  <c r="F28" i="3"/>
  <c r="F27" i="3" s="1"/>
  <c r="G28" i="3"/>
  <c r="G27" i="3" s="1"/>
  <c r="F25" i="3"/>
  <c r="F24" i="3" s="1"/>
  <c r="G25" i="3"/>
  <c r="G24" i="3" s="1"/>
  <c r="F21" i="3"/>
  <c r="G21" i="3"/>
  <c r="G20" i="3" s="1"/>
  <c r="F17" i="3"/>
  <c r="G17" i="3"/>
  <c r="F15" i="3"/>
  <c r="G15" i="3"/>
  <c r="G13" i="3"/>
  <c r="G12" i="3" s="1"/>
  <c r="H32" i="3"/>
  <c r="H28" i="3"/>
  <c r="H24" i="3"/>
  <c r="H21" i="3"/>
  <c r="H20" i="3" s="1"/>
  <c r="H17" i="3"/>
  <c r="H15" i="3"/>
  <c r="H13" i="3"/>
  <c r="H12" i="3" s="1"/>
  <c r="I14" i="3"/>
  <c r="I16" i="3"/>
  <c r="I18" i="3"/>
  <c r="I22" i="3"/>
  <c r="I23" i="3"/>
  <c r="I26" i="3"/>
  <c r="I29" i="3"/>
  <c r="I30" i="3"/>
  <c r="I33" i="3"/>
  <c r="I34" i="3"/>
  <c r="I47" i="3"/>
  <c r="G11" i="3" l="1"/>
  <c r="G10" i="3" s="1"/>
  <c r="G125" i="3" s="1"/>
  <c r="I41" i="3"/>
  <c r="I39" i="3"/>
  <c r="I40" i="3"/>
  <c r="I13" i="3"/>
  <c r="H31" i="3"/>
  <c r="I32" i="3"/>
  <c r="H27" i="3"/>
  <c r="I21" i="3"/>
  <c r="F31" i="3"/>
  <c r="F20" i="3"/>
  <c r="I20" i="3" s="1"/>
  <c r="I28" i="3"/>
  <c r="I25" i="3"/>
  <c r="I24" i="3"/>
  <c r="I17" i="3"/>
  <c r="I15" i="3"/>
  <c r="F26" i="1"/>
  <c r="G26" i="1"/>
  <c r="H26" i="1"/>
  <c r="G23" i="1"/>
  <c r="H23" i="1"/>
  <c r="F23" i="1"/>
  <c r="H11" i="3" l="1"/>
  <c r="F11" i="3"/>
  <c r="F10" i="3" s="1"/>
  <c r="I31" i="3"/>
  <c r="I27" i="3"/>
  <c r="H10" i="3" l="1"/>
  <c r="I12" i="3"/>
  <c r="G15" i="1"/>
  <c r="H15" i="1"/>
  <c r="F15" i="1"/>
  <c r="H12" i="1"/>
  <c r="I12" i="1" s="1"/>
  <c r="F12" i="1"/>
  <c r="I26" i="1"/>
  <c r="I25" i="1"/>
  <c r="I24" i="1"/>
  <c r="I23" i="1"/>
  <c r="I22" i="1"/>
  <c r="I21" i="1"/>
  <c r="I11" i="3" l="1"/>
  <c r="I10" i="3"/>
  <c r="H16" i="1"/>
  <c r="F16" i="1"/>
  <c r="H27" i="1" l="1"/>
  <c r="I16" i="1"/>
  <c r="F27" i="1"/>
  <c r="I27" i="1"/>
  <c r="C7" i="8" l="1"/>
  <c r="C6" i="8" s="1"/>
  <c r="G12" i="1"/>
  <c r="G16" i="1" s="1"/>
  <c r="G27" i="1" s="1"/>
</calcChain>
</file>

<file path=xl/sharedStrings.xml><?xml version="1.0" encoding="utf-8"?>
<sst xmlns="http://schemas.openxmlformats.org/spreadsheetml/2006/main" count="404" uniqueCount="205">
  <si>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</si>
  <si>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</si>
  <si>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</si>
  <si>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</si>
  <si>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</si>
  <si>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</si>
  <si>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</si>
  <si>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</si>
  <si>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</si>
  <si>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</si>
  <si>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</si>
  <si>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</si>
  <si>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</si>
  <si>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</si>
  <si>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</si>
  <si>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</si>
  <si>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</si>
  <si>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</si>
  <si>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</si>
  <si>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</si>
  <si>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</si>
  <si>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</si>
  <si>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</si>
  <si>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</si>
  <si>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</si>
  <si>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</si>
  <si>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</si>
  <si>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</si>
  <si>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</si>
  <si>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</si>
  <si>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</si>
  <si>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</si>
  <si>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</si>
  <si>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</si>
  <si>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</si>
  <si>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</si>
  <si>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</si>
  <si>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</si>
  <si>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</si>
  <si>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</si>
  <si>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</si>
  <si>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</si>
  <si>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</si>
  <si>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</si>
  <si>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</si>
  <si>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</si>
  <si>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</si>
  <si>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</si>
  <si>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</si>
  <si>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</si>
  <si>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</si>
  <si>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</si>
  <si>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</si>
  <si>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</si>
  <si>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</si>
  <si>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</si>
  <si>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</si>
  <si>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</si>
  <si>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</si>
  <si>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</si>
  <si>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</si>
  <si>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</si>
  <si>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</si>
  <si>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</si>
  <si>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</si>
  <si>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</si>
  <si>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</si>
  <si>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</si>
  <si>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</si>
  <si>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</si>
  <si>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</si>
  <si>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</si>
  <si>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</si>
  <si>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</si>
  <si>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</si>
  <si>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</si>
  <si>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</si>
  <si>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</si>
  <si>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</si>
  <si>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Kapitalne pomoći od institucija i tijela EU</t>
  </si>
  <si>
    <t>Tekuće pomoći proračunskim korisnicima iz proračuna koji im nije nadležan</t>
  </si>
  <si>
    <t>Kapitalni prijenosi između proračunskih korisnika istog proračuna</t>
  </si>
  <si>
    <t>Kamate na oročena sredstva i depozite po viđenju</t>
  </si>
  <si>
    <t>Prihodi od pozitivnih tečajnih razlika i razlika zbog primjene valutne klauzule</t>
  </si>
  <si>
    <t>Ostali nespomenuti prihodi</t>
  </si>
  <si>
    <t xml:space="preserve">Prihodi od financijske imovine </t>
  </si>
  <si>
    <t>Prihodi od imovine</t>
  </si>
  <si>
    <t>Prihodi od pruženih usluga</t>
  </si>
  <si>
    <t>Prihodi od upravnih i administrativnih pristojbi, pristojbi po posebnim propisima i naknada</t>
  </si>
  <si>
    <t>Prihodi po posebnim propisima</t>
  </si>
  <si>
    <t>Prihodi iz nadležnog proračuna i od HZZO-a na temelju ugovornih obveza</t>
  </si>
  <si>
    <t xml:space="preserve">Prihodi iz nadležnog proračuna za financiranje redovne djelatnosti proračunskih korisnika </t>
  </si>
  <si>
    <t>Prihodi iz  nadležnog proračuna za financiranje rashoda poslovanja</t>
  </si>
  <si>
    <t>Prihodi iz nadležnog proračuna za financiranje rashoda za nabavu nefinancijske imovine</t>
  </si>
  <si>
    <t>3111</t>
  </si>
  <si>
    <t>3113</t>
  </si>
  <si>
    <t>3114</t>
  </si>
  <si>
    <t>Plaće za prekovremeni rad</t>
  </si>
  <si>
    <t>Plaće za posebne uvjete rada</t>
  </si>
  <si>
    <t>Ostali rashodi za zaposlene</t>
  </si>
  <si>
    <t>3121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</si>
  <si>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</si>
  <si>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</si>
  <si>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</si>
  <si>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</si>
  <si>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</si>
  <si>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</si>
  <si>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</si>
  <si>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</si>
  <si>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</si>
  <si>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</si>
  <si>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</si>
  <si>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</si>
  <si>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 xml:space="preserve">Rashodi za usluge 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</si>
  <si>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</si>
  <si>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</si>
  <si>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</si>
  <si>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</si>
  <si>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</si>
  <si>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</si>
  <si>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</si>
  <si>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</si>
  <si>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</si>
  <si>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 xml:space="preserve">Ostali nespomenuti rashodi poslovanja </t>
  </si>
  <si>
    <t>Premije osiguranja</t>
  </si>
  <si>
    <t>Reprezentacija</t>
  </si>
  <si>
    <t>Članarine i norme</t>
  </si>
  <si>
    <t>Pristojbe i naknade</t>
  </si>
  <si>
    <t>3296</t>
  </si>
  <si>
    <t>Troškovi sudskih postupaka</t>
  </si>
  <si>
    <t xml:space="preserve">Financijski rashodi </t>
  </si>
  <si>
    <t>Ostali financijski rashodi</t>
  </si>
  <si>
    <t>Bankarske usluge i usluge platnog prometa</t>
  </si>
  <si>
    <t>Negativne tečajne razlike i razlike zbog primjene valutne klauzule</t>
  </si>
  <si>
    <t xml:space="preserve">Zatezne kamate </t>
  </si>
  <si>
    <t>Ostali nespomenuti financijski rashodi</t>
  </si>
  <si>
    <t xml:space="preserve">Nematerijalna imovina </t>
  </si>
  <si>
    <t>Licence</t>
  </si>
  <si>
    <t>Ostala prava</t>
  </si>
  <si>
    <t xml:space="preserve">Rashodi za nabavu proizvedene dugotrajne imovine </t>
  </si>
  <si>
    <t>Postrojenja i oprema</t>
  </si>
  <si>
    <t>Uredska oprema i namještaj</t>
  </si>
  <si>
    <t>Oprema za održavanje i zaštitu</t>
  </si>
  <si>
    <t>Uređaji, strojevi i oprema za ostale namjene</t>
  </si>
  <si>
    <t xml:space="preserve">Knjige, umjetnička djela i ostale izložbene vrijednosti </t>
  </si>
  <si>
    <t xml:space="preserve">Knjige </t>
  </si>
  <si>
    <t>Muzejski izlošci i predmeti prirodnih rijetkosti</t>
  </si>
  <si>
    <t>Rashodi za dodatna ulaganja na nefinancijskoj imovini (šifre 451 do 454)</t>
  </si>
  <si>
    <t>Dodatna ulaganja na građevinskim objektima</t>
  </si>
  <si>
    <t xml:space="preserve">4 Prihodi za posebne namjene </t>
  </si>
  <si>
    <t>43 Ostali prihodi za posebne namjene</t>
  </si>
  <si>
    <t>5 Pomoći</t>
  </si>
  <si>
    <t xml:space="preserve">   52 Ostale pomoći i darovnice </t>
  </si>
  <si>
    <t xml:space="preserve">   57 Ostali programi EU</t>
  </si>
  <si>
    <t xml:space="preserve">  ….</t>
  </si>
  <si>
    <t xml:space="preserve"> </t>
  </si>
  <si>
    <t xml:space="preserve">Ostali rashodi </t>
  </si>
  <si>
    <t>Naknade šteta pravnim i fizičkim osobama</t>
  </si>
  <si>
    <t>Kazne, penali i naknade štete (šifre 3831 do 3835)</t>
  </si>
  <si>
    <t>Kazne, upravne mjere i ostali prihodi</t>
  </si>
  <si>
    <t>Ostali prihodi</t>
  </si>
  <si>
    <t xml:space="preserve">8 Rekreacija, kultura i religija </t>
  </si>
  <si>
    <t xml:space="preserve">082 Službe kulture </t>
  </si>
  <si>
    <t>00965</t>
  </si>
  <si>
    <t>Hrvatski povijesni muzej</t>
  </si>
  <si>
    <t xml:space="preserve">Opći izvori i primitci </t>
  </si>
  <si>
    <t>A78000109</t>
  </si>
  <si>
    <t xml:space="preserve">Materijalni rashodi </t>
  </si>
  <si>
    <t xml:space="preserve">Ostale usluge </t>
  </si>
  <si>
    <t xml:space="preserve">Ostale pomoći i darovnice </t>
  </si>
  <si>
    <t xml:space="preserve">Službena putovanja </t>
  </si>
  <si>
    <t>Rashodi za nabavu proizvedene dugotrajne imovine</t>
  </si>
  <si>
    <t>Roba</t>
  </si>
  <si>
    <t>Usluge tekućeg investicijskog održavanja</t>
  </si>
  <si>
    <t xml:space="preserve">Tisak </t>
  </si>
  <si>
    <t xml:space="preserve">   52 Ostale pomoći i darovnice - programi</t>
  </si>
  <si>
    <t>RESTAURACIJA MUZEJSKE GRAĐE</t>
  </si>
  <si>
    <t>PREVENTIVNA ZAŠTITA MUZEJSKE GRAĐE</t>
  </si>
  <si>
    <t>STALNI POSTAV – STRUČNI RAD NA IZRADI MUZEOLOŠKE KONCEPCIJE STALNOG POSTAVA HRVATSKOG POVIJESNOG MUZEJA</t>
  </si>
  <si>
    <t>„HISMUS Parkour“ - ciklus izložbi i aktivnosti za vrijeme obnove Hrvatskog povijesnog muzeja - izložbe iz fundusa</t>
  </si>
  <si>
    <t>Tematske pedagoško-edukativne radionice Hrvatskog povijesnog muzeja tijekom 2023. godine – HISMUS KOD VAS</t>
  </si>
  <si>
    <t>PROJEKT CJELOVITE OBNOVE HRVATSKOG POVIJESNOG MUZEJA</t>
  </si>
  <si>
    <t>NABAVA RAČUNALNE OPREME ZA NADOGRADNJU I POBOLJŠANJE INFORMACIJSKOG SUSTAVA</t>
  </si>
  <si>
    <t>IZVORNI PLAN 2024.*</t>
  </si>
  <si>
    <t xml:space="preserve">OSTVARENJE/IZVRŠENJE 
1.-06.2023. </t>
  </si>
  <si>
    <t>5=4/2*100</t>
  </si>
  <si>
    <t xml:space="preserve"> IZVRŠENJE 
1.-06.2024. </t>
  </si>
  <si>
    <t xml:space="preserve">OSTVARENJE/IZVRŠENJE 
1.-06.2024. </t>
  </si>
  <si>
    <t>TEKUĆI PLAN 2024.*</t>
  </si>
  <si>
    <t>IZVRŠENJE FINANCIJSKOG PLANA PRORAČUNSKOG KORISNIKA DRŽAVNOG PRORAČUNA
ZA RAZDOBLJE OD 01.01.2024. GODINE DO 30.06.2024. GODINE</t>
  </si>
  <si>
    <t>4126</t>
  </si>
  <si>
    <t>Ostala nematerijalna imovina</t>
  </si>
  <si>
    <t>Otkup muzejske građe</t>
  </si>
  <si>
    <t>Pedagoški program HPM-a u povodu 29. Edukativne muzejske akcije  i Međunarodnog dana muzeja</t>
  </si>
  <si>
    <t>„IV. ZRINIJADA“ – edukativni program u suradnji s odgojno obrazovnim ustanovama</t>
  </si>
  <si>
    <t xml:space="preserve">Reprezentacija </t>
  </si>
  <si>
    <t>Usluge tekučeg investicijskog održavanja postrojenja i opreme</t>
  </si>
  <si>
    <t>Zakupnine i najamnine (licenca godišnja)</t>
  </si>
  <si>
    <t>Inelektualne i osobne usluge</t>
  </si>
  <si>
    <t>Izložba: Predmeti ratnog arhiva i muzeja NDH u fundusu</t>
  </si>
  <si>
    <t>Rashodi za nabavu neproizvedene dugotrajne imovin</t>
  </si>
  <si>
    <t>6=4/3*100</t>
  </si>
  <si>
    <t>11 Opći prihodi i primici za programsku djelatnost</t>
  </si>
  <si>
    <t>4=3/2*100</t>
  </si>
  <si>
    <t>Kapitalni prijenosi između prorač. kor. istog prorač. temelj prijenosa EU sred.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</si>
</sst>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C0C0C"/>
      <name val="Arial"/>
      <family val="2"/>
      <charset val="238"/>
    </font>
    <font>
      <sz val="10"/>
      <color theme="1"/>
      <name val="Arial"/>
      <family val="2"/>
    </font>
    <font>
      <b/>
      <sz val="10"/>
      <color rgb="FF00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0C0C0C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195"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right" vertical="center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5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18" fillId="2" borderId="0" xfId="0" applyFont="1" applyFill="1"/>
    <xf numFmtId="4" fontId="5" fillId="2" borderId="3" xfId="0" applyNumberFormat="1" applyFont="1" applyFill="1" applyBorder="1" applyAlignment="1" applyProtection="1">
      <alignment horizontal="right" vertical="center" wrapText="1"/>
    </xf>
    <xf numFmtId="4" fontId="18" fillId="2" borderId="3" xfId="0" applyNumberFormat="1" applyFont="1" applyFill="1" applyBorder="1" applyAlignment="1">
      <alignment horizontal="right"/>
    </xf>
    <xf numFmtId="4" fontId="18" fillId="2" borderId="0" xfId="0" applyNumberFormat="1" applyFont="1" applyFill="1"/>
    <xf numFmtId="4" fontId="18" fillId="2" borderId="0" xfId="0" applyNumberFormat="1" applyFont="1" applyFill="1" applyAlignment="1">
      <alignment horizontal="right"/>
    </xf>
    <xf numFmtId="0" fontId="0" fillId="2" borderId="0" xfId="0" applyFill="1"/>
    <xf numFmtId="0" fontId="9" fillId="2" borderId="0" xfId="0" applyFont="1" applyFill="1" applyAlignment="1">
      <alignment wrapText="1"/>
    </xf>
    <xf numFmtId="4" fontId="6" fillId="2" borderId="3" xfId="0" applyNumberFormat="1" applyFont="1" applyFill="1" applyBorder="1" applyAlignment="1" applyProtection="1">
      <alignment vertical="center"/>
    </xf>
    <xf numFmtId="4" fontId="6" fillId="2" borderId="3" xfId="0" applyNumberFormat="1" applyFont="1" applyFill="1" applyBorder="1" applyAlignment="1" applyProtection="1">
      <alignment vertical="center" wrapText="1"/>
    </xf>
    <xf numFmtId="0" fontId="8" fillId="2" borderId="1" xfId="0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/>
    <xf numFmtId="0" fontId="0" fillId="2" borderId="0" xfId="0" applyFill="1" applyAlignment="1">
      <alignment horizontal="left"/>
    </xf>
    <xf numFmtId="4" fontId="4" fillId="2" borderId="3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4" fontId="18" fillId="2" borderId="3" xfId="0" applyNumberFormat="1" applyFont="1" applyFill="1" applyBorder="1" applyAlignment="1">
      <alignment wrapText="1"/>
    </xf>
    <xf numFmtId="4" fontId="18" fillId="2" borderId="3" xfId="0" applyNumberFormat="1" applyFont="1" applyFill="1" applyBorder="1" applyAlignment="1"/>
    <xf numFmtId="0" fontId="18" fillId="2" borderId="3" xfId="0" applyFont="1" applyFill="1" applyBorder="1" applyAlignment="1"/>
    <xf numFmtId="0" fontId="8" fillId="2" borderId="3" xfId="0" applyNumberFormat="1" applyFont="1" applyFill="1" applyBorder="1" applyAlignment="1" applyProtection="1">
      <alignment horizontal="left" wrapText="1"/>
    </xf>
    <xf numFmtId="0" fontId="6" fillId="2" borderId="3" xfId="0" applyNumberFormat="1" applyFont="1" applyFill="1" applyBorder="1" applyAlignment="1" applyProtection="1">
      <alignment horizontal="left" wrapText="1"/>
    </xf>
    <xf numFmtId="0" fontId="6" fillId="2" borderId="3" xfId="0" quotePrefix="1" applyFont="1" applyFill="1" applyBorder="1" applyAlignment="1">
      <alignment horizontal="left"/>
    </xf>
    <xf numFmtId="49" fontId="6" fillId="2" borderId="7" xfId="0" applyNumberFormat="1" applyFont="1" applyFill="1" applyBorder="1" applyAlignment="1" applyProtection="1">
      <alignment horizontal="left" wrapText="1"/>
    </xf>
    <xf numFmtId="49" fontId="18" fillId="2" borderId="7" xfId="0" applyNumberFormat="1" applyFont="1" applyFill="1" applyBorder="1" applyAlignment="1" applyProtection="1">
      <alignment horizontal="left" wrapText="1"/>
    </xf>
    <xf numFmtId="49" fontId="18" fillId="2" borderId="3" xfId="0" applyNumberFormat="1" applyFont="1" applyFill="1" applyBorder="1" applyAlignment="1" applyProtection="1">
      <alignment horizontal="left" wrapText="1"/>
    </xf>
    <xf numFmtId="0" fontId="8" fillId="2" borderId="3" xfId="0" quotePrefix="1" applyFont="1" applyFill="1" applyBorder="1" applyAlignment="1">
      <alignment horizontal="left"/>
    </xf>
    <xf numFmtId="0" fontId="7" fillId="2" borderId="3" xfId="0" quotePrefix="1" applyFont="1" applyFill="1" applyBorder="1" applyAlignment="1">
      <alignment horizontal="left"/>
    </xf>
    <xf numFmtId="49" fontId="6" fillId="2" borderId="3" xfId="0" applyNumberFormat="1" applyFont="1" applyFill="1" applyBorder="1" applyAlignment="1" applyProtection="1">
      <alignment horizontal="left" wrapText="1"/>
    </xf>
    <xf numFmtId="49" fontId="18" fillId="2" borderId="3" xfId="0" applyNumberFormat="1" applyFont="1" applyFill="1" applyBorder="1" applyAlignment="1" applyProtection="1">
      <alignment horizontal="left" wrapText="1" shrinkToFit="1"/>
    </xf>
    <xf numFmtId="4" fontId="8" fillId="2" borderId="3" xfId="0" applyNumberFormat="1" applyFont="1" applyFill="1" applyBorder="1" applyAlignment="1" applyProtection="1">
      <alignment wrapText="1"/>
    </xf>
    <xf numFmtId="0" fontId="6" fillId="2" borderId="3" xfId="0" quotePrefix="1" applyFont="1" applyFill="1" applyBorder="1" applyAlignment="1">
      <alignment horizontal="left" wrapText="1"/>
    </xf>
    <xf numFmtId="4" fontId="5" fillId="2" borderId="3" xfId="0" applyNumberFormat="1" applyFont="1" applyFill="1" applyBorder="1" applyAlignment="1" applyProtection="1">
      <alignment horizontal="right" wrapText="1"/>
    </xf>
    <xf numFmtId="49" fontId="19" fillId="2" borderId="3" xfId="0" applyNumberFormat="1" applyFont="1" applyFill="1" applyBorder="1" applyAlignment="1" applyProtection="1">
      <alignment horizontal="left" wrapText="1"/>
    </xf>
    <xf numFmtId="0" fontId="8" fillId="2" borderId="3" xfId="0" applyFont="1" applyFill="1" applyBorder="1" applyAlignment="1">
      <alignment horizontal="left"/>
    </xf>
    <xf numFmtId="0" fontId="8" fillId="2" borderId="3" xfId="0" applyNumberFormat="1" applyFont="1" applyFill="1" applyBorder="1" applyAlignment="1" applyProtection="1">
      <alignment horizontal="left"/>
    </xf>
    <xf numFmtId="0" fontId="8" fillId="2" borderId="3" xfId="0" applyNumberFormat="1" applyFont="1" applyFill="1" applyBorder="1" applyAlignment="1" applyProtection="1">
      <alignment wrapText="1"/>
    </xf>
    <xf numFmtId="0" fontId="17" fillId="2" borderId="3" xfId="0" applyFont="1" applyFill="1" applyBorder="1" applyAlignment="1">
      <alignment wrapText="1"/>
    </xf>
    <xf numFmtId="0" fontId="18" fillId="2" borderId="3" xfId="0" applyFont="1" applyFill="1" applyBorder="1" applyAlignment="1">
      <alignment horizontal="left"/>
    </xf>
    <xf numFmtId="0" fontId="6" fillId="2" borderId="3" xfId="0" quotePrefix="1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indent="1"/>
    </xf>
    <xf numFmtId="0" fontId="6" fillId="2" borderId="3" xfId="0" applyNumberFormat="1" applyFont="1" applyFill="1" applyBorder="1" applyAlignment="1" applyProtection="1">
      <alignment horizontal="left" vertical="center" wrapText="1" indent="1"/>
    </xf>
    <xf numFmtId="0" fontId="17" fillId="2" borderId="0" xfId="0" applyFont="1" applyFill="1" applyAlignment="1">
      <alignment vertical="top" wrapText="1"/>
    </xf>
    <xf numFmtId="4" fontId="8" fillId="2" borderId="3" xfId="0" applyNumberFormat="1" applyFont="1" applyFill="1" applyBorder="1" applyAlignment="1" applyProtection="1">
      <alignment vertical="center" wrapText="1"/>
    </xf>
    <xf numFmtId="4" fontId="18" fillId="2" borderId="3" xfId="0" applyNumberFormat="1" applyFont="1" applyFill="1" applyBorder="1"/>
    <xf numFmtId="0" fontId="16" fillId="2" borderId="3" xfId="0" applyFont="1" applyFill="1" applyBorder="1" applyAlignment="1">
      <alignment horizontal="justify" vertical="center"/>
    </xf>
    <xf numFmtId="4" fontId="18" fillId="0" borderId="3" xfId="0" applyNumberFormat="1" applyFont="1" applyFill="1" applyBorder="1" applyAlignment="1">
      <alignment horizontal="right"/>
    </xf>
    <xf numFmtId="4" fontId="17" fillId="2" borderId="3" xfId="0" applyNumberFormat="1" applyFont="1" applyFill="1" applyBorder="1" applyAlignment="1">
      <alignment vertical="top" wrapText="1"/>
    </xf>
    <xf numFmtId="4" fontId="18" fillId="2" borderId="3" xfId="0" applyNumberFormat="1" applyFont="1" applyFill="1" applyBorder="1" applyAlignment="1">
      <alignment vertical="top" wrapText="1"/>
    </xf>
    <xf numFmtId="4" fontId="17" fillId="2" borderId="3" xfId="0" applyNumberFormat="1" applyFont="1" applyFill="1" applyBorder="1"/>
    <xf numFmtId="0" fontId="17" fillId="2" borderId="0" xfId="0" applyFont="1" applyFill="1"/>
    <xf numFmtId="4" fontId="17" fillId="2" borderId="3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9" fontId="20" fillId="0" borderId="3" xfId="0" applyNumberFormat="1" applyFont="1" applyFill="1" applyBorder="1" applyAlignment="1" applyProtection="1">
      <alignment horizontal="left" vertical="center" wrapText="1"/>
    </xf>
    <xf numFmtId="0" fontId="0" fillId="2" borderId="3" xfId="0" applyFill="1" applyBorder="1"/>
    <xf numFmtId="0" fontId="12" fillId="2" borderId="0" xfId="0" applyFont="1" applyFill="1" applyAlignment="1">
      <alignment vertical="top" wrapText="1"/>
    </xf>
    <xf numFmtId="4" fontId="20" fillId="0" borderId="7" xfId="0" applyNumberFormat="1" applyFont="1" applyFill="1" applyBorder="1" applyAlignment="1" applyProtection="1">
      <alignment horizontal="right" vertical="center" shrinkToFit="1"/>
      <protection locked="0"/>
    </xf>
    <xf numFmtId="4" fontId="20" fillId="0" borderId="7" xfId="0" applyNumberFormat="1" applyFont="1" applyFill="1" applyBorder="1" applyAlignment="1" applyProtection="1">
      <alignment horizontal="right" vertical="top" shrinkToFit="1"/>
      <protection locked="0"/>
    </xf>
    <xf numFmtId="4" fontId="12" fillId="2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5" fillId="3" borderId="3" xfId="0" quotePrefix="1" applyNumberFormat="1" applyFont="1" applyFill="1" applyBorder="1" applyAlignment="1" applyProtection="1">
      <alignment horizontal="center" vertical="center" wrapText="1"/>
    </xf>
    <xf numFmtId="0" fontId="13" fillId="3" borderId="3" xfId="0" quotePrefix="1" applyNumberFormat="1" applyFont="1" applyFill="1" applyBorder="1" applyAlignment="1" applyProtection="1">
      <alignment horizontal="center" vertical="center" wrapText="1"/>
    </xf>
    <xf numFmtId="0" fontId="13" fillId="3" borderId="3" xfId="0" quotePrefix="1" applyNumberFormat="1" applyFont="1" applyFill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right" vertical="center" wrapText="1"/>
    </xf>
    <xf numFmtId="0" fontId="15" fillId="2" borderId="0" xfId="0" applyFont="1" applyFill="1"/>
    <xf numFmtId="4" fontId="5" fillId="3" borderId="3" xfId="0" applyNumberFormat="1" applyFont="1" applyFill="1" applyBorder="1" applyAlignment="1">
      <alignment horizontal="right"/>
    </xf>
    <xf numFmtId="0" fontId="1" fillId="2" borderId="0" xfId="0" applyFont="1" applyFill="1"/>
    <xf numFmtId="4" fontId="5" fillId="4" borderId="4" xfId="0" applyNumberFormat="1" applyFont="1" applyFill="1" applyBorder="1" applyAlignment="1">
      <alignment horizontal="right"/>
    </xf>
    <xf numFmtId="4" fontId="5" fillId="4" borderId="3" xfId="0" applyNumberFormat="1" applyFont="1" applyFill="1" applyBorder="1" applyAlignment="1">
      <alignment horizontal="right"/>
    </xf>
    <xf numFmtId="0" fontId="1" fillId="0" borderId="0" xfId="0" applyFont="1" applyFill="1"/>
    <xf numFmtId="0" fontId="5" fillId="2" borderId="4" xfId="0" applyNumberFormat="1" applyFont="1" applyFill="1" applyBorder="1" applyAlignment="1" applyProtection="1">
      <alignment horizontal="left" vertical="center" wrapText="1"/>
    </xf>
    <xf numFmtId="4" fontId="22" fillId="3" borderId="4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0" fillId="2" borderId="0" xfId="0" applyFont="1" applyFill="1"/>
    <xf numFmtId="4" fontId="1" fillId="2" borderId="0" xfId="0" applyNumberFormat="1" applyFont="1" applyFill="1"/>
    <xf numFmtId="4" fontId="16" fillId="0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5" fillId="5" borderId="4" xfId="0" applyNumberFormat="1" applyFont="1" applyFill="1" applyBorder="1" applyAlignment="1">
      <alignment horizontal="right" vertical="center"/>
    </xf>
    <xf numFmtId="4" fontId="5" fillId="5" borderId="3" xfId="0" applyNumberFormat="1" applyFont="1" applyFill="1" applyBorder="1" applyAlignment="1">
      <alignment horizontal="right" vertical="center"/>
    </xf>
    <xf numFmtId="4" fontId="0" fillId="0" borderId="3" xfId="0" applyNumberFormat="1" applyBorder="1" applyAlignment="1">
      <alignment vertical="center"/>
    </xf>
    <xf numFmtId="4" fontId="5" fillId="3" borderId="3" xfId="0" applyNumberFormat="1" applyFont="1" applyFill="1" applyBorder="1" applyAlignment="1">
      <alignment horizontal="right" vertical="center"/>
    </xf>
    <xf numFmtId="4" fontId="5" fillId="4" borderId="4" xfId="0" applyNumberFormat="1" applyFont="1" applyFill="1" applyBorder="1" applyAlignment="1">
      <alignment horizontal="right" vertical="center"/>
    </xf>
    <xf numFmtId="4" fontId="5" fillId="4" borderId="3" xfId="0" applyNumberFormat="1" applyFont="1" applyFill="1" applyBorder="1" applyAlignment="1">
      <alignment horizontal="right" vertical="center"/>
    </xf>
    <xf numFmtId="4" fontId="3" fillId="5" borderId="3" xfId="0" applyNumberFormat="1" applyFont="1" applyFill="1" applyBorder="1" applyAlignment="1">
      <alignment horizontal="right" vertical="center"/>
    </xf>
    <xf numFmtId="4" fontId="18" fillId="0" borderId="3" xfId="0" applyNumberFormat="1" applyFont="1" applyBorder="1" applyAlignment="1">
      <alignment vertical="center"/>
    </xf>
    <xf numFmtId="4" fontId="18" fillId="0" borderId="3" xfId="0" applyNumberFormat="1" applyFont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right" vertical="center"/>
    </xf>
    <xf numFmtId="4" fontId="16" fillId="0" borderId="8" xfId="0" applyNumberFormat="1" applyFont="1" applyFill="1" applyBorder="1" applyAlignment="1">
      <alignment vertical="center" wrapText="1"/>
    </xf>
    <xf numFmtId="4" fontId="0" fillId="2" borderId="0" xfId="0" applyNumberFormat="1" applyFill="1"/>
    <xf numFmtId="4" fontId="8" fillId="2" borderId="3" xfId="0" applyNumberFormat="1" applyFont="1" applyFill="1" applyBorder="1" applyAlignment="1" applyProtection="1">
      <alignment vertical="center"/>
    </xf>
    <xf numFmtId="4" fontId="6" fillId="2" borderId="3" xfId="0" applyNumberFormat="1" applyFont="1" applyFill="1" applyBorder="1" applyAlignment="1" applyProtection="1">
      <alignment horizontal="right" vertical="center" wrapText="1"/>
    </xf>
    <xf numFmtId="4" fontId="3" fillId="2" borderId="3" xfId="0" quotePrefix="1" applyNumberFormat="1" applyFont="1" applyFill="1" applyBorder="1" applyAlignment="1">
      <alignment horizontal="right" wrapText="1"/>
    </xf>
    <xf numFmtId="4" fontId="1" fillId="2" borderId="3" xfId="0" applyNumberFormat="1" applyFont="1" applyFill="1" applyBorder="1" applyAlignment="1">
      <alignment horizontal="right"/>
    </xf>
    <xf numFmtId="2" fontId="1" fillId="2" borderId="0" xfId="0" applyNumberFormat="1" applyFont="1" applyFill="1"/>
    <xf numFmtId="4" fontId="22" fillId="3" borderId="4" xfId="0" applyNumberFormat="1" applyFont="1" applyFill="1" applyBorder="1" applyAlignment="1" applyProtection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 vertical="center" wrapText="1"/>
    </xf>
    <xf numFmtId="4" fontId="21" fillId="4" borderId="3" xfId="0" applyNumberFormat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 applyProtection="1">
      <alignment horizontal="left" vertical="center" wrapText="1"/>
    </xf>
    <xf numFmtId="4" fontId="21" fillId="5" borderId="3" xfId="0" applyNumberFormat="1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>
      <alignment horizontal="left" vertical="center" wrapText="1"/>
    </xf>
    <xf numFmtId="49" fontId="17" fillId="2" borderId="3" xfId="0" applyNumberFormat="1" applyFont="1" applyFill="1" applyBorder="1" applyAlignment="1" applyProtection="1">
      <alignment horizontal="left" wrapText="1"/>
    </xf>
    <xf numFmtId="0" fontId="23" fillId="2" borderId="3" xfId="0" quotePrefix="1" applyFont="1" applyFill="1" applyBorder="1" applyAlignment="1">
      <alignment horizontal="left"/>
    </xf>
    <xf numFmtId="49" fontId="24" fillId="2" borderId="3" xfId="0" applyNumberFormat="1" applyFont="1" applyFill="1" applyBorder="1" applyAlignment="1" applyProtection="1">
      <alignment horizontal="left" wrapText="1"/>
    </xf>
    <xf numFmtId="49" fontId="17" fillId="2" borderId="3" xfId="0" applyNumberFormat="1" applyFont="1" applyFill="1" applyBorder="1" applyAlignment="1" applyProtection="1">
      <alignment horizontal="left" wrapText="1" shrinkToFit="1"/>
    </xf>
    <xf numFmtId="0" fontId="17" fillId="2" borderId="3" xfId="0" applyFont="1" applyFill="1" applyBorder="1" applyAlignment="1"/>
    <xf numFmtId="0" fontId="17" fillId="2" borderId="3" xfId="0" applyFont="1" applyFill="1" applyBorder="1" applyAlignment="1">
      <alignment horizontal="left"/>
    </xf>
    <xf numFmtId="4" fontId="0" fillId="2" borderId="3" xfId="0" applyNumberFormat="1" applyFont="1" applyFill="1" applyBorder="1" applyAlignment="1">
      <alignment horizontal="right"/>
    </xf>
    <xf numFmtId="4" fontId="18" fillId="0" borderId="3" xfId="0" applyNumberFormat="1" applyFont="1" applyFill="1" applyBorder="1"/>
    <xf numFmtId="4" fontId="3" fillId="0" borderId="3" xfId="0" applyNumberFormat="1" applyFont="1" applyFill="1" applyBorder="1" applyAlignment="1">
      <alignment horizontal="right"/>
    </xf>
    <xf numFmtId="2" fontId="18" fillId="2" borderId="0" xfId="0" applyNumberFormat="1" applyFont="1" applyFill="1"/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5" fillId="2" borderId="1" xfId="0" quotePrefix="1" applyFont="1" applyFill="1" applyBorder="1" applyAlignment="1">
      <alignment horizontal="left" wrapText="1"/>
    </xf>
    <xf numFmtId="0" fontId="5" fillId="2" borderId="2" xfId="0" quotePrefix="1" applyFont="1" applyFill="1" applyBorder="1" applyAlignment="1">
      <alignment horizontal="left" wrapText="1"/>
    </xf>
    <xf numFmtId="0" fontId="5" fillId="2" borderId="4" xfId="0" quotePrefix="1" applyFont="1" applyFill="1" applyBorder="1" applyAlignment="1">
      <alignment horizontal="left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vertical="center" wrapText="1"/>
    </xf>
    <xf numFmtId="0" fontId="5" fillId="3" borderId="3" xfId="0" quotePrefix="1" applyFont="1" applyFill="1" applyBorder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13" fillId="3" borderId="2" xfId="0" quotePrefix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6" fillId="2" borderId="2" xfId="0" applyNumberFormat="1" applyFont="1" applyFill="1" applyBorder="1" applyAlignment="1" applyProtection="1">
      <alignment vertical="center"/>
    </xf>
    <xf numFmtId="0" fontId="8" fillId="2" borderId="1" xfId="0" quotePrefix="1" applyFont="1" applyFill="1" applyBorder="1" applyAlignment="1">
      <alignment horizontal="left" vertical="center"/>
    </xf>
    <xf numFmtId="0" fontId="13" fillId="3" borderId="3" xfId="0" quotePrefix="1" applyFont="1" applyFill="1" applyBorder="1" applyAlignment="1">
      <alignment horizontal="center" wrapText="1"/>
    </xf>
    <xf numFmtId="0" fontId="13" fillId="3" borderId="1" xfId="0" quotePrefix="1" applyFont="1" applyFill="1" applyBorder="1" applyAlignment="1">
      <alignment horizontal="center" wrapText="1"/>
    </xf>
    <xf numFmtId="0" fontId="5" fillId="2" borderId="3" xfId="0" quotePrefix="1" applyFont="1" applyFill="1" applyBorder="1" applyAlignment="1">
      <alignment horizontal="left" vertical="center" wrapText="1"/>
    </xf>
    <xf numFmtId="0" fontId="8" fillId="2" borderId="1" xfId="0" quotePrefix="1" applyNumberFormat="1" applyFont="1" applyFill="1" applyBorder="1" applyAlignment="1" applyProtection="1">
      <alignment horizontal="left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wrapText="1"/>
    </xf>
    <xf numFmtId="0" fontId="5" fillId="3" borderId="2" xfId="0" applyNumberFormat="1" applyFont="1" applyFill="1" applyBorder="1" applyAlignment="1" applyProtection="1">
      <alignment horizontal="center" wrapText="1"/>
    </xf>
    <xf numFmtId="0" fontId="5" fillId="3" borderId="4" xfId="0" applyNumberFormat="1" applyFont="1" applyFill="1" applyBorder="1" applyAlignment="1" applyProtection="1">
      <alignment horizont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wrapText="1"/>
    </xf>
    <xf numFmtId="49" fontId="22" fillId="3" borderId="1" xfId="0" applyNumberFormat="1" applyFont="1" applyFill="1" applyBorder="1" applyAlignment="1" applyProtection="1">
      <alignment horizontal="left" vertical="center" wrapText="1"/>
    </xf>
    <xf numFmtId="49" fontId="22" fillId="3" borderId="2" xfId="0" applyNumberFormat="1" applyFont="1" applyFill="1" applyBorder="1" applyAlignment="1" applyProtection="1">
      <alignment horizontal="left" vertical="center" wrapText="1"/>
    </xf>
    <xf numFmtId="49" fontId="22" fillId="3" borderId="4" xfId="0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2" xfId="0" applyNumberFormat="1" applyFont="1" applyFill="1" applyBorder="1" applyAlignment="1" applyProtection="1">
      <alignment horizontal="left" vertical="center" wrapText="1"/>
    </xf>
    <xf numFmtId="0" fontId="5" fillId="3" borderId="4" xfId="0" applyNumberFormat="1" applyFont="1" applyFill="1" applyBorder="1" applyAlignment="1" applyProtection="1">
      <alignment horizontal="left" vertical="center" wrapText="1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0" fontId="5" fillId="4" borderId="2" xfId="0" applyNumberFormat="1" applyFont="1" applyFill="1" applyBorder="1" applyAlignment="1" applyProtection="1">
      <alignment horizontal="left" vertical="center" wrapText="1"/>
    </xf>
    <xf numFmtId="0" fontId="5" fillId="4" borderId="4" xfId="0" applyNumberFormat="1" applyFont="1" applyFill="1" applyBorder="1" applyAlignment="1" applyProtection="1">
      <alignment horizontal="left" vertical="center" wrapText="1"/>
    </xf>
    <xf numFmtId="0" fontId="5" fillId="5" borderId="1" xfId="0" applyNumberFormat="1" applyFont="1" applyFill="1" applyBorder="1" applyAlignment="1" applyProtection="1">
      <alignment horizontal="left" vertical="center" wrapText="1"/>
    </xf>
    <xf numFmtId="0" fontId="5" fillId="5" borderId="2" xfId="0" applyNumberFormat="1" applyFont="1" applyFill="1" applyBorder="1" applyAlignment="1" applyProtection="1">
      <alignment horizontal="left" vertical="center" wrapText="1"/>
    </xf>
    <xf numFmtId="0" fontId="5" fillId="5" borderId="4" xfId="0" applyNumberFormat="1" applyFont="1" applyFill="1" applyBorder="1" applyAlignment="1" applyProtection="1">
      <alignment horizontal="left" vertical="center" wrapText="1"/>
    </xf>
    <xf numFmtId="0" fontId="14" fillId="2" borderId="0" xfId="0" applyFont="1" applyFill="1" applyAlignment="1">
      <alignment horizontal="center"/>
    </xf>
    <xf numFmtId="0" fontId="13" fillId="3" borderId="1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</cellXfs>
  <cellStyles count="3">
    <cellStyle name="Normalno" xfId="0" builtinId="0"/>
    <cellStyle name="Normalno 2" xfId="1" xr:uid="{00000000-0005-0000-0000-000030000000}"/>
    <cellStyle name="Obično_List1" xfId="2" xr:uid="{00000000-0005-0000-0000-000031000000}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opLeftCell="A2" zoomScaleNormal="100" workbookViewId="0">
      <selection activeCell="A32" sqref="A32:I33"/>
    </sheetView>
  </sheetViews>
  <sheetFormatPr defaultRowHeight="15" x14ac:dyDescent="0.25"/>
  <cols>
    <col min="1" max="4" width="9.140625" style="32"/>
    <col min="5" max="5" width="25.28515625" style="32" customWidth="1"/>
    <col min="6" max="6" width="14.140625" style="32" customWidth="1"/>
    <col min="7" max="7" width="13.85546875" style="32" customWidth="1"/>
    <col min="8" max="8" width="15.140625" style="32" customWidth="1"/>
    <col min="9" max="9" width="11.85546875" style="32" customWidth="1"/>
    <col min="10" max="10" width="13.28515625" style="32" customWidth="1"/>
    <col min="11" max="16384" width="9.140625" style="32"/>
  </cols>
  <sheetData>
    <row r="1" spans="1:10" ht="42" customHeight="1" x14ac:dyDescent="0.25">
      <c r="A1" s="156" t="s">
        <v>189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18" customHeight="1" x14ac:dyDescent="0.25">
      <c r="A2" s="167"/>
      <c r="B2" s="167"/>
      <c r="C2" s="167"/>
      <c r="D2" s="167"/>
      <c r="E2" s="167"/>
      <c r="F2" s="167"/>
      <c r="G2" s="167"/>
      <c r="H2" s="167"/>
      <c r="I2" s="167"/>
      <c r="J2" s="23"/>
    </row>
    <row r="3" spans="1:10" ht="15.75" customHeight="1" x14ac:dyDescent="0.25">
      <c r="A3" s="156" t="s">
        <v>12</v>
      </c>
      <c r="B3" s="156"/>
      <c r="C3" s="156"/>
      <c r="D3" s="156"/>
      <c r="E3" s="156"/>
      <c r="F3" s="156"/>
      <c r="G3" s="156"/>
      <c r="H3" s="156"/>
      <c r="I3" s="156"/>
      <c r="J3" s="156"/>
    </row>
    <row r="4" spans="1:10" ht="18" x14ac:dyDescent="0.25">
      <c r="A4" s="167"/>
      <c r="B4" s="167"/>
      <c r="C4" s="167"/>
      <c r="D4" s="167"/>
      <c r="E4" s="167"/>
      <c r="F4" s="167"/>
      <c r="G4" s="167"/>
      <c r="H4" s="167"/>
      <c r="I4" s="167"/>
      <c r="J4" s="22"/>
    </row>
    <row r="5" spans="1:10" ht="18" customHeight="1" x14ac:dyDescent="0.25">
      <c r="A5" s="156" t="s">
        <v>67</v>
      </c>
      <c r="B5" s="156"/>
      <c r="C5" s="156"/>
      <c r="D5" s="156"/>
      <c r="E5" s="156"/>
      <c r="F5" s="156"/>
      <c r="G5" s="156"/>
      <c r="H5" s="156"/>
      <c r="I5" s="156"/>
      <c r="J5" s="156"/>
    </row>
    <row r="6" spans="1:10" ht="18" customHeight="1" x14ac:dyDescent="0.25">
      <c r="A6" s="156"/>
      <c r="B6" s="156"/>
      <c r="C6" s="156"/>
      <c r="D6" s="156"/>
      <c r="E6" s="156"/>
      <c r="F6" s="156"/>
      <c r="G6" s="156"/>
      <c r="H6" s="156"/>
      <c r="I6" s="156"/>
      <c r="J6" s="33"/>
    </row>
    <row r="7" spans="1:10" ht="18" customHeight="1" x14ac:dyDescent="0.25">
      <c r="A7" s="166" t="s">
        <v>78</v>
      </c>
      <c r="B7" s="166"/>
      <c r="C7" s="166"/>
      <c r="D7" s="166"/>
      <c r="E7" s="166"/>
      <c r="F7" s="24"/>
      <c r="G7" s="20"/>
      <c r="H7" s="20"/>
      <c r="I7" s="21"/>
    </row>
    <row r="8" spans="1:10" ht="38.25" x14ac:dyDescent="0.25">
      <c r="A8" s="152" t="s">
        <v>8</v>
      </c>
      <c r="B8" s="152"/>
      <c r="C8" s="152"/>
      <c r="D8" s="152"/>
      <c r="E8" s="152"/>
      <c r="F8" s="92" t="s">
        <v>184</v>
      </c>
      <c r="G8" s="92" t="s">
        <v>183</v>
      </c>
      <c r="H8" s="92" t="s">
        <v>187</v>
      </c>
      <c r="I8" s="92" t="s">
        <v>32</v>
      </c>
      <c r="J8" s="92" t="s">
        <v>32</v>
      </c>
    </row>
    <row r="9" spans="1:10" x14ac:dyDescent="0.25">
      <c r="A9" s="162">
        <v>1</v>
      </c>
      <c r="B9" s="162"/>
      <c r="C9" s="162"/>
      <c r="D9" s="162"/>
      <c r="E9" s="163"/>
      <c r="F9" s="93">
        <v>2</v>
      </c>
      <c r="G9" s="19">
        <v>3</v>
      </c>
      <c r="H9" s="19">
        <v>4</v>
      </c>
      <c r="I9" s="19" t="s">
        <v>185</v>
      </c>
      <c r="J9" s="19" t="s">
        <v>201</v>
      </c>
    </row>
    <row r="10" spans="1:10" x14ac:dyDescent="0.25">
      <c r="A10" s="150" t="s">
        <v>34</v>
      </c>
      <c r="B10" s="151"/>
      <c r="C10" s="151"/>
      <c r="D10" s="151"/>
      <c r="E10" s="160"/>
      <c r="F10" s="34">
        <v>3640820.1399999997</v>
      </c>
      <c r="G10" s="26">
        <v>1454886.5899999999</v>
      </c>
      <c r="H10" s="26">
        <v>13163619.949999999</v>
      </c>
      <c r="I10" s="25">
        <f>+H10/F10*100</f>
        <v>361.55644727893645</v>
      </c>
      <c r="J10" s="25">
        <f>+H10/G10*100</f>
        <v>904.7866713789698</v>
      </c>
    </row>
    <row r="11" spans="1:10" x14ac:dyDescent="0.25">
      <c r="A11" s="161" t="s">
        <v>33</v>
      </c>
      <c r="B11" s="160"/>
      <c r="C11" s="160"/>
      <c r="D11" s="160"/>
      <c r="E11" s="160"/>
      <c r="F11" s="34">
        <v>0</v>
      </c>
      <c r="G11" s="26">
        <v>0</v>
      </c>
      <c r="H11" s="26">
        <v>0</v>
      </c>
      <c r="I11" s="25" t="e">
        <f>((H11/F11*100)*0)</f>
        <v>#DIV/0!</v>
      </c>
      <c r="J11" s="25" t="e">
        <f t="shared" ref="J11:J16" si="0">+H11/G11*100</f>
        <v>#DIV/0!</v>
      </c>
    </row>
    <row r="12" spans="1:10" x14ac:dyDescent="0.25">
      <c r="A12" s="150" t="s">
        <v>0</v>
      </c>
      <c r="B12" s="151"/>
      <c r="C12" s="151"/>
      <c r="D12" s="151"/>
      <c r="E12" s="160"/>
      <c r="F12" s="123">
        <f>+F11+F10</f>
        <v>3640820.1399999997</v>
      </c>
      <c r="G12" s="123">
        <f t="shared" ref="G12:H12" si="1">+G11+G10</f>
        <v>1454886.5899999999</v>
      </c>
      <c r="H12" s="123">
        <f t="shared" si="1"/>
        <v>13163619.949999999</v>
      </c>
      <c r="I12" s="25">
        <f>+H12/F12*100</f>
        <v>361.55644727893645</v>
      </c>
      <c r="J12" s="25">
        <f t="shared" si="0"/>
        <v>904.7866713789698</v>
      </c>
    </row>
    <row r="13" spans="1:10" x14ac:dyDescent="0.25">
      <c r="A13" s="165" t="s">
        <v>35</v>
      </c>
      <c r="B13" s="151"/>
      <c r="C13" s="151"/>
      <c r="D13" s="151"/>
      <c r="E13" s="151"/>
      <c r="F13" s="35">
        <v>877351.83999999985</v>
      </c>
      <c r="G13" s="26">
        <v>1430781.0000000007</v>
      </c>
      <c r="H13" s="26">
        <v>859025.1</v>
      </c>
      <c r="I13" s="58">
        <f>+H13/F13*100</f>
        <v>97.91112992935652</v>
      </c>
      <c r="J13" s="25">
        <f t="shared" si="0"/>
        <v>60.038894841348856</v>
      </c>
    </row>
    <row r="14" spans="1:10" x14ac:dyDescent="0.25">
      <c r="A14" s="161" t="s">
        <v>36</v>
      </c>
      <c r="B14" s="160"/>
      <c r="C14" s="160"/>
      <c r="D14" s="160"/>
      <c r="E14" s="160"/>
      <c r="F14" s="34">
        <v>2544370.33</v>
      </c>
      <c r="G14" s="26">
        <v>24105.59</v>
      </c>
      <c r="H14" s="26">
        <v>3068577.62</v>
      </c>
      <c r="I14" s="58">
        <f>+H14/F14*100</f>
        <v>120.60263334386548</v>
      </c>
      <c r="J14" s="25">
        <f t="shared" si="0"/>
        <v>12729.734555345876</v>
      </c>
    </row>
    <row r="15" spans="1:10" x14ac:dyDescent="0.25">
      <c r="A15" s="36" t="s">
        <v>1</v>
      </c>
      <c r="B15" s="37"/>
      <c r="C15" s="37"/>
      <c r="D15" s="37"/>
      <c r="E15" s="37"/>
      <c r="F15" s="123">
        <f>+F13+F14</f>
        <v>3421722.17</v>
      </c>
      <c r="G15" s="123">
        <f t="shared" ref="G15:H15" si="2">+G13+G14</f>
        <v>1454886.5900000008</v>
      </c>
      <c r="H15" s="123">
        <f t="shared" si="2"/>
        <v>3927602.72</v>
      </c>
      <c r="I15" s="25">
        <f>+H15/F15*100</f>
        <v>114.78438414536738</v>
      </c>
      <c r="J15" s="25">
        <f t="shared" si="0"/>
        <v>269.95937325946471</v>
      </c>
    </row>
    <row r="16" spans="1:10" x14ac:dyDescent="0.25">
      <c r="A16" s="165" t="s">
        <v>2</v>
      </c>
      <c r="B16" s="151"/>
      <c r="C16" s="151"/>
      <c r="D16" s="151"/>
      <c r="E16" s="151"/>
      <c r="F16" s="69">
        <f>+F12-F15</f>
        <v>219097.96999999974</v>
      </c>
      <c r="G16" s="69">
        <f t="shared" ref="G16:H16" si="3">+G12-G15</f>
        <v>0</v>
      </c>
      <c r="H16" s="69">
        <f t="shared" si="3"/>
        <v>9236017.2299999986</v>
      </c>
      <c r="I16" s="58">
        <f>+H16/F16*100</f>
        <v>4215.4736668714959</v>
      </c>
      <c r="J16" s="25" t="e">
        <f t="shared" si="0"/>
        <v>#DIV/0!</v>
      </c>
    </row>
    <row r="17" spans="1:10" ht="18" x14ac:dyDescent="0.25">
      <c r="A17" s="157"/>
      <c r="B17" s="157"/>
      <c r="C17" s="157"/>
      <c r="D17" s="157"/>
      <c r="E17" s="157"/>
      <c r="F17" s="157"/>
      <c r="G17" s="157"/>
      <c r="H17" s="157"/>
      <c r="I17" s="157"/>
      <c r="J17" s="38"/>
    </row>
    <row r="18" spans="1:10" ht="18" customHeight="1" x14ac:dyDescent="0.25">
      <c r="A18" s="149" t="s">
        <v>75</v>
      </c>
      <c r="B18" s="149"/>
      <c r="C18" s="149"/>
      <c r="D18" s="149"/>
      <c r="E18" s="149"/>
      <c r="F18" s="24"/>
      <c r="G18" s="20"/>
      <c r="H18" s="20"/>
      <c r="I18" s="21"/>
      <c r="J18" s="38"/>
    </row>
    <row r="19" spans="1:10" ht="38.25" x14ac:dyDescent="0.25">
      <c r="A19" s="152" t="s">
        <v>8</v>
      </c>
      <c r="B19" s="152"/>
      <c r="C19" s="152"/>
      <c r="D19" s="152"/>
      <c r="E19" s="152"/>
      <c r="F19" s="92" t="s">
        <v>184</v>
      </c>
      <c r="G19" s="92" t="s">
        <v>183</v>
      </c>
      <c r="H19" s="92" t="s">
        <v>187</v>
      </c>
      <c r="I19" s="18" t="s">
        <v>32</v>
      </c>
      <c r="J19" s="92" t="s">
        <v>32</v>
      </c>
    </row>
    <row r="20" spans="1:10" x14ac:dyDescent="0.25">
      <c r="A20" s="153">
        <v>1</v>
      </c>
      <c r="B20" s="154"/>
      <c r="C20" s="154"/>
      <c r="D20" s="154"/>
      <c r="E20" s="154"/>
      <c r="F20" s="94">
        <v>2</v>
      </c>
      <c r="G20" s="19">
        <v>3</v>
      </c>
      <c r="H20" s="19">
        <v>4</v>
      </c>
      <c r="I20" s="19" t="s">
        <v>185</v>
      </c>
      <c r="J20" s="19" t="s">
        <v>201</v>
      </c>
    </row>
    <row r="21" spans="1:10" ht="15.75" customHeight="1" x14ac:dyDescent="0.25">
      <c r="A21" s="150" t="s">
        <v>37</v>
      </c>
      <c r="B21" s="155"/>
      <c r="C21" s="155"/>
      <c r="D21" s="155"/>
      <c r="E21" s="155"/>
      <c r="F21" s="124">
        <v>0</v>
      </c>
      <c r="G21" s="26">
        <v>0</v>
      </c>
      <c r="H21" s="26">
        <v>0</v>
      </c>
      <c r="I21" s="25" t="e">
        <f t="shared" ref="I21:I27" si="4">+H21/F21*100</f>
        <v>#DIV/0!</v>
      </c>
      <c r="J21" s="25" t="e">
        <f t="shared" ref="J21:J27" si="5">+H21/G21*100</f>
        <v>#DIV/0!</v>
      </c>
    </row>
    <row r="22" spans="1:10" x14ac:dyDescent="0.25">
      <c r="A22" s="150" t="s">
        <v>38</v>
      </c>
      <c r="B22" s="151"/>
      <c r="C22" s="151"/>
      <c r="D22" s="151"/>
      <c r="E22" s="151"/>
      <c r="F22" s="35">
        <v>0</v>
      </c>
      <c r="G22" s="26">
        <v>0</v>
      </c>
      <c r="H22" s="26">
        <v>0</v>
      </c>
      <c r="I22" s="25" t="e">
        <f t="shared" si="4"/>
        <v>#DIV/0!</v>
      </c>
      <c r="J22" s="25" t="e">
        <f t="shared" si="5"/>
        <v>#DIV/0!</v>
      </c>
    </row>
    <row r="23" spans="1:10" ht="15" customHeight="1" x14ac:dyDescent="0.25">
      <c r="A23" s="146" t="s">
        <v>65</v>
      </c>
      <c r="B23" s="147"/>
      <c r="C23" s="147"/>
      <c r="D23" s="147"/>
      <c r="E23" s="148"/>
      <c r="F23" s="125">
        <f>+F21-F22</f>
        <v>0</v>
      </c>
      <c r="G23" s="125">
        <f t="shared" ref="G23:H23" si="6">+G21-G22</f>
        <v>0</v>
      </c>
      <c r="H23" s="125">
        <f t="shared" si="6"/>
        <v>0</v>
      </c>
      <c r="I23" s="28" t="e">
        <f t="shared" si="4"/>
        <v>#DIV/0!</v>
      </c>
      <c r="J23" s="25" t="e">
        <f t="shared" si="5"/>
        <v>#DIV/0!</v>
      </c>
    </row>
    <row r="24" spans="1:10" ht="15" customHeight="1" x14ac:dyDescent="0.25">
      <c r="A24" s="150" t="s">
        <v>18</v>
      </c>
      <c r="B24" s="151"/>
      <c r="C24" s="151"/>
      <c r="D24" s="151"/>
      <c r="E24" s="151"/>
      <c r="F24" s="69">
        <v>236662.3</v>
      </c>
      <c r="G24" s="25">
        <v>294331.19999999995</v>
      </c>
      <c r="H24" s="25">
        <v>294331.19999999995</v>
      </c>
      <c r="I24" s="25">
        <f t="shared" si="4"/>
        <v>124.36759044427438</v>
      </c>
      <c r="J24" s="25">
        <f t="shared" si="5"/>
        <v>100</v>
      </c>
    </row>
    <row r="25" spans="1:10" ht="15" customHeight="1" x14ac:dyDescent="0.25">
      <c r="A25" s="150" t="s">
        <v>74</v>
      </c>
      <c r="B25" s="151"/>
      <c r="C25" s="151"/>
      <c r="D25" s="151"/>
      <c r="E25" s="151"/>
      <c r="F25" s="69">
        <v>236662.3</v>
      </c>
      <c r="G25" s="25">
        <v>294331.19999999995</v>
      </c>
      <c r="H25" s="25">
        <v>294331.19999999995</v>
      </c>
      <c r="I25" s="25">
        <f t="shared" si="4"/>
        <v>124.36759044427438</v>
      </c>
      <c r="J25" s="25">
        <f t="shared" si="5"/>
        <v>100</v>
      </c>
    </row>
    <row r="26" spans="1:10" s="39" customFormat="1" x14ac:dyDescent="0.25">
      <c r="A26" s="146" t="s">
        <v>76</v>
      </c>
      <c r="B26" s="147"/>
      <c r="C26" s="147"/>
      <c r="D26" s="147"/>
      <c r="E26" s="148"/>
      <c r="F26" s="28">
        <f t="shared" ref="F26:G26" si="7">+F24-F25</f>
        <v>0</v>
      </c>
      <c r="G26" s="28">
        <f t="shared" si="7"/>
        <v>0</v>
      </c>
      <c r="H26" s="28">
        <f>+H24-H25</f>
        <v>0</v>
      </c>
      <c r="I26" s="28" t="e">
        <f t="shared" si="4"/>
        <v>#DIV/0!</v>
      </c>
      <c r="J26" s="25" t="e">
        <f t="shared" si="5"/>
        <v>#DIV/0!</v>
      </c>
    </row>
    <row r="27" spans="1:10" ht="15.75" x14ac:dyDescent="0.25">
      <c r="A27" s="164" t="s">
        <v>77</v>
      </c>
      <c r="B27" s="164"/>
      <c r="C27" s="164"/>
      <c r="D27" s="164"/>
      <c r="E27" s="164"/>
      <c r="F27" s="40">
        <f t="shared" ref="F27:G27" si="8">+F16+F26</f>
        <v>219097.96999999974</v>
      </c>
      <c r="G27" s="40">
        <f t="shared" si="8"/>
        <v>0</v>
      </c>
      <c r="H27" s="40">
        <f>+H16+H26</f>
        <v>9236017.2299999986</v>
      </c>
      <c r="I27" s="40">
        <f t="shared" si="4"/>
        <v>4215.4736668714959</v>
      </c>
      <c r="J27" s="25" t="e">
        <f t="shared" si="5"/>
        <v>#DIV/0!</v>
      </c>
    </row>
    <row r="29" spans="1:10" x14ac:dyDescent="0.25">
      <c r="A29" s="41"/>
      <c r="B29" s="41"/>
      <c r="C29" s="41"/>
      <c r="D29" s="41"/>
      <c r="E29" s="41"/>
      <c r="F29" s="41"/>
      <c r="G29" s="41"/>
      <c r="H29" s="41"/>
      <c r="I29" s="41"/>
    </row>
    <row r="30" spans="1:10" ht="15" customHeight="1" x14ac:dyDescent="0.25">
      <c r="A30" s="158" t="s">
        <v>72</v>
      </c>
      <c r="B30" s="158"/>
      <c r="C30" s="158"/>
      <c r="D30" s="158"/>
      <c r="E30" s="158"/>
      <c r="F30" s="158"/>
      <c r="G30" s="158"/>
      <c r="H30" s="158"/>
      <c r="I30" s="158"/>
    </row>
    <row r="31" spans="1:10" ht="62.25" customHeight="1" x14ac:dyDescent="0.25">
      <c r="A31" s="158"/>
      <c r="B31" s="158"/>
      <c r="C31" s="158"/>
      <c r="D31" s="158"/>
      <c r="E31" s="158"/>
      <c r="F31" s="158"/>
      <c r="G31" s="158"/>
      <c r="H31" s="158"/>
      <c r="I31" s="158"/>
    </row>
    <row r="32" spans="1:10" ht="15" customHeight="1" x14ac:dyDescent="0.25">
      <c r="A32" s="159"/>
      <c r="B32" s="159"/>
      <c r="C32" s="159"/>
      <c r="D32" s="159"/>
      <c r="E32" s="159"/>
      <c r="F32" s="159"/>
      <c r="G32" s="159"/>
      <c r="H32" s="159"/>
      <c r="I32" s="159"/>
    </row>
    <row r="33" spans="1:9" x14ac:dyDescent="0.25">
      <c r="A33" s="159"/>
      <c r="B33" s="159"/>
      <c r="C33" s="159"/>
      <c r="D33" s="159"/>
      <c r="E33" s="159"/>
      <c r="F33" s="159"/>
      <c r="G33" s="159"/>
      <c r="H33" s="159"/>
      <c r="I33" s="159"/>
    </row>
  </sheetData>
  <mergeCells count="28">
    <mergeCell ref="A1:J1"/>
    <mergeCell ref="A3:J3"/>
    <mergeCell ref="A5:J5"/>
    <mergeCell ref="A2:I2"/>
    <mergeCell ref="A4:I4"/>
    <mergeCell ref="A6:I6"/>
    <mergeCell ref="A17:I17"/>
    <mergeCell ref="A30:I31"/>
    <mergeCell ref="A32:I33"/>
    <mergeCell ref="A12:E12"/>
    <mergeCell ref="A22:E22"/>
    <mergeCell ref="A10:E10"/>
    <mergeCell ref="A11:E11"/>
    <mergeCell ref="A8:E8"/>
    <mergeCell ref="A9:E9"/>
    <mergeCell ref="A27:E27"/>
    <mergeCell ref="A14:E14"/>
    <mergeCell ref="A16:E16"/>
    <mergeCell ref="A13:E13"/>
    <mergeCell ref="A7:E7"/>
    <mergeCell ref="A26:E26"/>
    <mergeCell ref="A23:E23"/>
    <mergeCell ref="A18:E18"/>
    <mergeCell ref="A24:E24"/>
    <mergeCell ref="A25:E25"/>
    <mergeCell ref="A19:E19"/>
    <mergeCell ref="A20:E20"/>
    <mergeCell ref="A21:E21"/>
  </mergeCells>
  <pageMargins left="0.7" right="0.7" top="0.75" bottom="0.75" header="0.3" footer="0.3"/>
  <pageSetup paperSize="9" scale="76" orientation="landscape" r:id="rId1"/>
  <ignoredErrors>
    <ignoredError sqref="I21:I2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5"/>
  <sheetViews>
    <sheetView tabSelected="1" topLeftCell="A15" zoomScale="90" zoomScaleNormal="90" workbookViewId="0">
      <selection activeCell="E34" sqref="E34"/>
    </sheetView>
  </sheetViews>
  <sheetFormatPr defaultRowHeight="12.75" x14ac:dyDescent="0.2"/>
  <cols>
    <col min="1" max="1" width="7.42578125" style="27" bestFit="1" customWidth="1"/>
    <col min="2" max="2" width="8.42578125" style="27" bestFit="1" customWidth="1"/>
    <col min="3" max="3" width="5.85546875" style="27" customWidth="1"/>
    <col min="4" max="4" width="6" style="27" customWidth="1"/>
    <col min="5" max="5" width="44.7109375" style="27" customWidth="1"/>
    <col min="6" max="6" width="16.42578125" style="27" customWidth="1"/>
    <col min="7" max="7" width="15.7109375" style="27" customWidth="1"/>
    <col min="8" max="8" width="15.28515625" style="27" customWidth="1"/>
    <col min="9" max="9" width="15.85546875" style="31" customWidth="1"/>
    <col min="10" max="10" width="15.85546875" style="27" customWidth="1"/>
    <col min="11" max="12" width="12.5703125" style="27" bestFit="1" customWidth="1"/>
    <col min="13" max="13" width="14.7109375" style="27" customWidth="1"/>
    <col min="14" max="16384" width="9.140625" style="27"/>
  </cols>
  <sheetData>
    <row r="1" spans="1:16" x14ac:dyDescent="0.2">
      <c r="A1" s="168"/>
      <c r="B1" s="168"/>
      <c r="C1" s="168"/>
      <c r="D1" s="168"/>
      <c r="E1" s="168"/>
      <c r="F1" s="168"/>
      <c r="G1" s="168"/>
      <c r="H1" s="168"/>
      <c r="I1" s="168"/>
    </row>
    <row r="2" spans="1:16" ht="15.75" customHeight="1" x14ac:dyDescent="0.2">
      <c r="A2" s="168" t="s">
        <v>12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6" x14ac:dyDescent="0.2">
      <c r="A3" s="168"/>
      <c r="B3" s="168"/>
      <c r="C3" s="168"/>
      <c r="D3" s="168"/>
      <c r="E3" s="168"/>
      <c r="F3" s="168"/>
      <c r="G3" s="168"/>
      <c r="H3" s="168"/>
      <c r="I3" s="168"/>
    </row>
    <row r="4" spans="1:16" ht="15.75" customHeight="1" x14ac:dyDescent="0.2">
      <c r="A4" s="168" t="s">
        <v>69</v>
      </c>
      <c r="B4" s="168"/>
      <c r="C4" s="168"/>
      <c r="D4" s="168"/>
      <c r="E4" s="168"/>
      <c r="F4" s="168"/>
      <c r="G4" s="168"/>
      <c r="H4" s="168"/>
      <c r="I4" s="168"/>
      <c r="J4" s="168"/>
    </row>
    <row r="5" spans="1:16" x14ac:dyDescent="0.2">
      <c r="A5" s="168"/>
      <c r="B5" s="168"/>
      <c r="C5" s="168"/>
      <c r="D5" s="168"/>
      <c r="E5" s="168"/>
      <c r="F5" s="168"/>
      <c r="G5" s="168"/>
      <c r="H5" s="168"/>
      <c r="I5" s="168"/>
    </row>
    <row r="6" spans="1:16" ht="15.75" customHeight="1" x14ac:dyDescent="0.2">
      <c r="A6" s="168" t="s">
        <v>49</v>
      </c>
      <c r="B6" s="168"/>
      <c r="C6" s="168"/>
      <c r="D6" s="168"/>
      <c r="E6" s="168"/>
      <c r="F6" s="168"/>
      <c r="G6" s="168"/>
      <c r="H6" s="168"/>
      <c r="I6" s="168"/>
      <c r="J6" s="168"/>
    </row>
    <row r="7" spans="1:16" x14ac:dyDescent="0.2">
      <c r="A7" s="175"/>
      <c r="B7" s="175"/>
      <c r="C7" s="175"/>
      <c r="D7" s="175"/>
      <c r="E7" s="175"/>
      <c r="F7" s="175"/>
      <c r="G7" s="175"/>
      <c r="H7" s="175"/>
      <c r="I7" s="175"/>
    </row>
    <row r="8" spans="1:16" ht="45" customHeight="1" x14ac:dyDescent="0.2">
      <c r="A8" s="172" t="s">
        <v>8</v>
      </c>
      <c r="B8" s="173"/>
      <c r="C8" s="173"/>
      <c r="D8" s="173"/>
      <c r="E8" s="174"/>
      <c r="F8" s="92" t="s">
        <v>184</v>
      </c>
      <c r="G8" s="92" t="s">
        <v>183</v>
      </c>
      <c r="H8" s="92" t="s">
        <v>187</v>
      </c>
      <c r="I8" s="92" t="s">
        <v>32</v>
      </c>
      <c r="J8" s="92" t="s">
        <v>32</v>
      </c>
    </row>
    <row r="9" spans="1:16" x14ac:dyDescent="0.2">
      <c r="A9" s="172">
        <v>1</v>
      </c>
      <c r="B9" s="173"/>
      <c r="C9" s="173"/>
      <c r="D9" s="173"/>
      <c r="E9" s="174"/>
      <c r="F9" s="18">
        <v>2</v>
      </c>
      <c r="G9" s="18">
        <v>3</v>
      </c>
      <c r="H9" s="18">
        <v>4</v>
      </c>
      <c r="I9" s="95" t="s">
        <v>185</v>
      </c>
      <c r="J9" s="95" t="s">
        <v>201</v>
      </c>
    </row>
    <row r="10" spans="1:16" ht="32.25" customHeight="1" x14ac:dyDescent="0.2">
      <c r="A10" s="46"/>
      <c r="B10" s="46"/>
      <c r="C10" s="46"/>
      <c r="D10" s="46"/>
      <c r="E10" s="46" t="s">
        <v>62</v>
      </c>
      <c r="F10" s="25">
        <f>+F11+F39</f>
        <v>3640820.14</v>
      </c>
      <c r="G10" s="25">
        <f>+G11+G39</f>
        <v>1454886.59</v>
      </c>
      <c r="H10" s="25">
        <f>+H11+H39</f>
        <v>13163619.949999999</v>
      </c>
      <c r="I10" s="29">
        <f t="shared" ref="I10:I37" si="0">+H10/F10*100</f>
        <v>361.55644727893639</v>
      </c>
      <c r="J10" s="29">
        <f>+H10/G10*100</f>
        <v>904.78667137896969</v>
      </c>
      <c r="L10" s="30"/>
      <c r="M10" s="30"/>
      <c r="N10" s="30"/>
      <c r="O10" s="30"/>
      <c r="P10" s="30"/>
    </row>
    <row r="11" spans="1:16" ht="31.5" customHeight="1" x14ac:dyDescent="0.2">
      <c r="A11" s="46">
        <v>6</v>
      </c>
      <c r="B11" s="46"/>
      <c r="C11" s="46"/>
      <c r="D11" s="46"/>
      <c r="E11" s="46" t="s">
        <v>3</v>
      </c>
      <c r="F11" s="44">
        <f>SUBTOTAL(9,F12:F37)</f>
        <v>3640820.14</v>
      </c>
      <c r="G11" s="44">
        <f>SUBTOTAL(9,G12:G37)</f>
        <v>1454886.59</v>
      </c>
      <c r="H11" s="44">
        <f>SUBTOTAL(9,H12:H37)</f>
        <v>13163619.949999999</v>
      </c>
      <c r="I11" s="29">
        <f t="shared" si="0"/>
        <v>361.55644727893639</v>
      </c>
      <c r="J11" s="29">
        <f t="shared" ref="J11:J41" si="1">+H11/G11*100</f>
        <v>904.78667137896969</v>
      </c>
      <c r="M11" s="30"/>
    </row>
    <row r="12" spans="1:16" ht="30.75" customHeight="1" x14ac:dyDescent="0.2">
      <c r="A12" s="46"/>
      <c r="B12" s="47">
        <v>63</v>
      </c>
      <c r="C12" s="47"/>
      <c r="D12" s="47"/>
      <c r="E12" s="47" t="s">
        <v>16</v>
      </c>
      <c r="F12" s="44">
        <f>SUBTOTAL(9,F13:F14)</f>
        <v>3076520.88</v>
      </c>
      <c r="G12" s="44">
        <f t="shared" ref="G12:H12" si="2">SUBTOTAL(9,G13:G14)</f>
        <v>0</v>
      </c>
      <c r="H12" s="44">
        <f t="shared" si="2"/>
        <v>0</v>
      </c>
      <c r="I12" s="29">
        <f t="shared" si="0"/>
        <v>0</v>
      </c>
      <c r="J12" s="29" t="e">
        <f t="shared" si="1"/>
        <v>#DIV/0!</v>
      </c>
    </row>
    <row r="13" spans="1:16" ht="30.75" customHeight="1" x14ac:dyDescent="0.2">
      <c r="A13" s="48"/>
      <c r="B13" s="48"/>
      <c r="C13" s="48">
        <v>632</v>
      </c>
      <c r="D13" s="48"/>
      <c r="E13" s="48"/>
      <c r="F13" s="44">
        <f>SUBTOTAL(9,F14)</f>
        <v>3076520.88</v>
      </c>
      <c r="G13" s="44">
        <f t="shared" ref="G13" si="3">SUBTOTAL(9,G14)</f>
        <v>0</v>
      </c>
      <c r="H13" s="44">
        <f>SUBTOTAL(9,H14)</f>
        <v>0</v>
      </c>
      <c r="I13" s="29">
        <f t="shared" si="0"/>
        <v>0</v>
      </c>
      <c r="J13" s="29" t="e">
        <f t="shared" si="1"/>
        <v>#DIV/0!</v>
      </c>
    </row>
    <row r="14" spans="1:16" ht="30.75" customHeight="1" x14ac:dyDescent="0.2">
      <c r="A14" s="48"/>
      <c r="B14" s="48"/>
      <c r="C14" s="48"/>
      <c r="D14" s="48">
        <v>6324</v>
      </c>
      <c r="E14" s="49" t="s">
        <v>79</v>
      </c>
      <c r="F14" s="26">
        <v>3076520.88</v>
      </c>
      <c r="G14" s="26">
        <v>0</v>
      </c>
      <c r="H14" s="44">
        <v>0</v>
      </c>
      <c r="I14" s="29">
        <f t="shared" si="0"/>
        <v>0</v>
      </c>
      <c r="J14" s="29" t="e">
        <f t="shared" si="1"/>
        <v>#DIV/0!</v>
      </c>
    </row>
    <row r="15" spans="1:16" ht="30.75" customHeight="1" x14ac:dyDescent="0.2">
      <c r="A15" s="48"/>
      <c r="B15" s="48"/>
      <c r="C15" s="48">
        <v>636</v>
      </c>
      <c r="D15" s="48"/>
      <c r="E15" s="48"/>
      <c r="F15" s="44">
        <f t="shared" ref="F15:G15" si="4">SUBTOTAL(9,F16)</f>
        <v>15295</v>
      </c>
      <c r="G15" s="44">
        <f t="shared" si="4"/>
        <v>21850</v>
      </c>
      <c r="H15" s="44">
        <f>SUBTOTAL(9,H16)</f>
        <v>0</v>
      </c>
      <c r="I15" s="29">
        <f t="shared" si="0"/>
        <v>0</v>
      </c>
      <c r="J15" s="29">
        <f t="shared" si="1"/>
        <v>0</v>
      </c>
    </row>
    <row r="16" spans="1:16" ht="30.75" customHeight="1" x14ac:dyDescent="0.2">
      <c r="A16" s="48"/>
      <c r="B16" s="48"/>
      <c r="C16" s="48"/>
      <c r="D16" s="48">
        <v>6361</v>
      </c>
      <c r="E16" s="50" t="s">
        <v>80</v>
      </c>
      <c r="F16" s="26">
        <v>15295</v>
      </c>
      <c r="G16" s="26">
        <v>21850</v>
      </c>
      <c r="H16" s="44">
        <v>0</v>
      </c>
      <c r="I16" s="29">
        <f t="shared" si="0"/>
        <v>0</v>
      </c>
      <c r="J16" s="29">
        <f t="shared" si="1"/>
        <v>0</v>
      </c>
    </row>
    <row r="17" spans="1:13" ht="30.75" customHeight="1" x14ac:dyDescent="0.2">
      <c r="A17" s="48"/>
      <c r="B17" s="48"/>
      <c r="C17" s="48">
        <v>639</v>
      </c>
      <c r="D17" s="48"/>
      <c r="E17" s="48"/>
      <c r="F17" s="44">
        <f t="shared" ref="F17:G17" si="5">SUBTOTAL(9,F18)</f>
        <v>0</v>
      </c>
      <c r="G17" s="44">
        <f t="shared" si="5"/>
        <v>0</v>
      </c>
      <c r="H17" s="44">
        <f>SUBTOTAL(9,H18)</f>
        <v>3275977.15</v>
      </c>
      <c r="I17" s="29" t="e">
        <f t="shared" si="0"/>
        <v>#DIV/0!</v>
      </c>
      <c r="J17" s="29" t="e">
        <f t="shared" si="1"/>
        <v>#DIV/0!</v>
      </c>
    </row>
    <row r="18" spans="1:13" ht="30.75" customHeight="1" x14ac:dyDescent="0.2">
      <c r="A18" s="48"/>
      <c r="B18" s="48"/>
      <c r="C18" s="48"/>
      <c r="D18" s="48">
        <v>6392</v>
      </c>
      <c r="E18" s="51" t="s">
        <v>81</v>
      </c>
      <c r="F18" s="26">
        <v>0</v>
      </c>
      <c r="G18" s="26">
        <v>0</v>
      </c>
      <c r="H18" s="44">
        <v>3275977.15</v>
      </c>
      <c r="I18" s="29" t="e">
        <f t="shared" si="0"/>
        <v>#DIV/0!</v>
      </c>
      <c r="J18" s="29" t="e">
        <f t="shared" si="1"/>
        <v>#DIV/0!</v>
      </c>
    </row>
    <row r="19" spans="1:13" ht="30.75" customHeight="1" x14ac:dyDescent="0.2">
      <c r="A19" s="48"/>
      <c r="B19" s="48"/>
      <c r="C19" s="48"/>
      <c r="D19" s="48">
        <v>6394</v>
      </c>
      <c r="E19" s="51" t="s">
        <v>204</v>
      </c>
      <c r="F19" s="26">
        <v>0</v>
      </c>
      <c r="G19" s="26">
        <v>0</v>
      </c>
      <c r="H19" s="44">
        <v>9236937.5</v>
      </c>
      <c r="I19" s="29" t="e">
        <f t="shared" si="0"/>
        <v>#DIV/0!</v>
      </c>
      <c r="J19" s="29" t="e">
        <f t="shared" si="1"/>
        <v>#DIV/0!</v>
      </c>
    </row>
    <row r="20" spans="1:13" ht="30.75" customHeight="1" x14ac:dyDescent="0.2">
      <c r="A20" s="48"/>
      <c r="B20" s="48">
        <v>64</v>
      </c>
      <c r="C20" s="48"/>
      <c r="D20" s="48"/>
      <c r="E20" s="51" t="s">
        <v>86</v>
      </c>
      <c r="F20" s="44">
        <f t="shared" ref="F20:G20" si="6">SUBTOTAL(9,F21)</f>
        <v>0</v>
      </c>
      <c r="G20" s="44">
        <f t="shared" si="6"/>
        <v>0</v>
      </c>
      <c r="H20" s="44">
        <f>SUBTOTAL(9,H21)</f>
        <v>0</v>
      </c>
      <c r="I20" s="29" t="e">
        <f t="shared" si="0"/>
        <v>#DIV/0!</v>
      </c>
      <c r="J20" s="29" t="e">
        <f t="shared" si="1"/>
        <v>#DIV/0!</v>
      </c>
    </row>
    <row r="21" spans="1:13" ht="30.75" customHeight="1" x14ac:dyDescent="0.2">
      <c r="A21" s="48"/>
      <c r="B21" s="48"/>
      <c r="C21" s="48">
        <v>641</v>
      </c>
      <c r="D21" s="48"/>
      <c r="E21" s="51" t="s">
        <v>85</v>
      </c>
      <c r="F21" s="44">
        <f t="shared" ref="F21:G21" si="7">SUBTOTAL(9,F22:F23)</f>
        <v>14.420000000000002</v>
      </c>
      <c r="G21" s="44">
        <f t="shared" si="7"/>
        <v>38.47</v>
      </c>
      <c r="H21" s="44">
        <f>SUBTOTAL(9,H22:H23)</f>
        <v>1994.99</v>
      </c>
      <c r="I21" s="29">
        <f t="shared" si="0"/>
        <v>13834.882108183077</v>
      </c>
      <c r="J21" s="29">
        <f t="shared" si="1"/>
        <v>5185.8331167143224</v>
      </c>
    </row>
    <row r="22" spans="1:13" ht="30.75" customHeight="1" x14ac:dyDescent="0.2">
      <c r="A22" s="48"/>
      <c r="B22" s="48"/>
      <c r="C22" s="48"/>
      <c r="D22" s="48">
        <v>6413</v>
      </c>
      <c r="E22" s="51" t="s">
        <v>82</v>
      </c>
      <c r="F22" s="26">
        <v>9.31</v>
      </c>
      <c r="G22" s="26">
        <v>31.83</v>
      </c>
      <c r="H22" s="44">
        <v>1994.99</v>
      </c>
      <c r="I22" s="29">
        <f t="shared" si="0"/>
        <v>21428.464017185819</v>
      </c>
      <c r="J22" s="29">
        <f t="shared" si="1"/>
        <v>6267.6405906377631</v>
      </c>
    </row>
    <row r="23" spans="1:13" ht="30.75" customHeight="1" x14ac:dyDescent="0.2">
      <c r="A23" s="48"/>
      <c r="B23" s="48"/>
      <c r="C23" s="48"/>
      <c r="D23" s="48">
        <v>6415</v>
      </c>
      <c r="E23" s="51" t="s">
        <v>83</v>
      </c>
      <c r="F23" s="44">
        <v>5.1100000000000003</v>
      </c>
      <c r="G23" s="26">
        <v>6.64</v>
      </c>
      <c r="H23" s="44">
        <v>0</v>
      </c>
      <c r="I23" s="29">
        <f t="shared" si="0"/>
        <v>0</v>
      </c>
      <c r="J23" s="29">
        <f t="shared" si="1"/>
        <v>0</v>
      </c>
    </row>
    <row r="24" spans="1:13" ht="30.75" customHeight="1" x14ac:dyDescent="0.2">
      <c r="A24" s="48"/>
      <c r="B24" s="48">
        <v>65</v>
      </c>
      <c r="C24" s="48"/>
      <c r="D24" s="48"/>
      <c r="E24" s="51" t="s">
        <v>88</v>
      </c>
      <c r="F24" s="44">
        <f t="shared" ref="F24:G25" si="8">SUBTOTAL(9,F25)</f>
        <v>0</v>
      </c>
      <c r="G24" s="44">
        <f t="shared" si="8"/>
        <v>0</v>
      </c>
      <c r="H24" s="44">
        <f>SUBTOTAL(9,H25)</f>
        <v>0</v>
      </c>
      <c r="I24" s="29" t="e">
        <f t="shared" si="0"/>
        <v>#DIV/0!</v>
      </c>
      <c r="J24" s="29" t="e">
        <f t="shared" si="1"/>
        <v>#DIV/0!</v>
      </c>
    </row>
    <row r="25" spans="1:13" ht="30.75" customHeight="1" x14ac:dyDescent="0.2">
      <c r="A25" s="48"/>
      <c r="B25" s="48"/>
      <c r="C25" s="48">
        <v>652</v>
      </c>
      <c r="D25" s="48"/>
      <c r="E25" s="51" t="s">
        <v>89</v>
      </c>
      <c r="F25" s="44">
        <f t="shared" si="8"/>
        <v>416</v>
      </c>
      <c r="G25" s="44">
        <f t="shared" si="8"/>
        <v>6868.91</v>
      </c>
      <c r="H25" s="44">
        <f>SUBTOTAL(9,H26)</f>
        <v>783</v>
      </c>
      <c r="I25" s="29">
        <f t="shared" si="0"/>
        <v>188.22115384615387</v>
      </c>
      <c r="J25" s="29">
        <f t="shared" si="1"/>
        <v>11.399188517537716</v>
      </c>
    </row>
    <row r="26" spans="1:13" ht="30.75" customHeight="1" x14ac:dyDescent="0.2">
      <c r="A26" s="48"/>
      <c r="B26" s="48"/>
      <c r="C26" s="48"/>
      <c r="D26" s="48">
        <v>6526</v>
      </c>
      <c r="E26" s="51" t="s">
        <v>84</v>
      </c>
      <c r="F26" s="26">
        <v>416</v>
      </c>
      <c r="G26" s="29">
        <v>6868.91</v>
      </c>
      <c r="H26" s="44">
        <v>783</v>
      </c>
      <c r="I26" s="29">
        <f t="shared" si="0"/>
        <v>188.22115384615387</v>
      </c>
      <c r="J26" s="29">
        <f t="shared" si="1"/>
        <v>11.399188517537716</v>
      </c>
    </row>
    <row r="27" spans="1:13" ht="30.75" customHeight="1" x14ac:dyDescent="0.2">
      <c r="A27" s="48"/>
      <c r="B27" s="48">
        <v>66</v>
      </c>
      <c r="C27" s="48"/>
      <c r="D27" s="48"/>
      <c r="E27" s="47" t="s">
        <v>19</v>
      </c>
      <c r="F27" s="44">
        <f t="shared" ref="F27:G27" si="9">SUBTOTAL(9,F28)</f>
        <v>0</v>
      </c>
      <c r="G27" s="44">
        <f t="shared" si="9"/>
        <v>0</v>
      </c>
      <c r="H27" s="44">
        <f>SUBTOTAL(9,H28)</f>
        <v>0</v>
      </c>
      <c r="I27" s="29" t="e">
        <f t="shared" si="0"/>
        <v>#DIV/0!</v>
      </c>
      <c r="J27" s="29" t="e">
        <f t="shared" si="1"/>
        <v>#DIV/0!</v>
      </c>
      <c r="L27" s="30"/>
      <c r="M27" s="30"/>
    </row>
    <row r="28" spans="1:13" ht="30.75" customHeight="1" x14ac:dyDescent="0.2">
      <c r="A28" s="48"/>
      <c r="B28" s="52"/>
      <c r="C28" s="48">
        <v>661</v>
      </c>
      <c r="D28" s="48"/>
      <c r="E28" s="47" t="s">
        <v>39</v>
      </c>
      <c r="F28" s="44">
        <f t="shared" ref="F28:G28" si="10">SUBTOTAL(9,F29:F30)</f>
        <v>9361.31</v>
      </c>
      <c r="G28" s="44">
        <f t="shared" si="10"/>
        <v>29710.21</v>
      </c>
      <c r="H28" s="44">
        <f>SUBTOTAL(9,H29:H30)</f>
        <v>17917.510000000002</v>
      </c>
      <c r="I28" s="29">
        <f t="shared" si="0"/>
        <v>191.39960112420167</v>
      </c>
      <c r="J28" s="29">
        <f t="shared" si="1"/>
        <v>60.307584497046648</v>
      </c>
    </row>
    <row r="29" spans="1:13" ht="30.75" customHeight="1" x14ac:dyDescent="0.2">
      <c r="A29" s="48"/>
      <c r="B29" s="52"/>
      <c r="C29" s="48"/>
      <c r="D29" s="48">
        <v>6614</v>
      </c>
      <c r="E29" s="47" t="s">
        <v>40</v>
      </c>
      <c r="F29" s="26">
        <v>427.49</v>
      </c>
      <c r="G29" s="26">
        <v>1908.08</v>
      </c>
      <c r="H29" s="44">
        <v>614.9</v>
      </c>
      <c r="I29" s="29">
        <f t="shared" si="0"/>
        <v>143.8396219794615</v>
      </c>
      <c r="J29" s="29">
        <f t="shared" si="1"/>
        <v>32.226112112699681</v>
      </c>
    </row>
    <row r="30" spans="1:13" ht="30.75" customHeight="1" x14ac:dyDescent="0.2">
      <c r="A30" s="48"/>
      <c r="B30" s="52"/>
      <c r="C30" s="53"/>
      <c r="D30" s="48">
        <v>6615</v>
      </c>
      <c r="E30" s="54" t="s">
        <v>87</v>
      </c>
      <c r="F30" s="26">
        <v>8933.82</v>
      </c>
      <c r="G30" s="26">
        <v>27802.13</v>
      </c>
      <c r="H30" s="44">
        <v>17302.61</v>
      </c>
      <c r="I30" s="29">
        <f t="shared" si="0"/>
        <v>193.67538186352536</v>
      </c>
      <c r="J30" s="29">
        <f t="shared" si="1"/>
        <v>62.234835964007075</v>
      </c>
    </row>
    <row r="31" spans="1:13" ht="30.75" customHeight="1" x14ac:dyDescent="0.2">
      <c r="A31" s="48"/>
      <c r="B31" s="48">
        <v>67</v>
      </c>
      <c r="C31" s="53"/>
      <c r="D31" s="48"/>
      <c r="E31" s="55" t="s">
        <v>90</v>
      </c>
      <c r="F31" s="44">
        <f t="shared" ref="F31:G31" si="11">SUBTOTAL(9,F32)</f>
        <v>0</v>
      </c>
      <c r="G31" s="44">
        <f t="shared" si="11"/>
        <v>0</v>
      </c>
      <c r="H31" s="44">
        <f>SUBTOTAL(9,H32)</f>
        <v>0</v>
      </c>
      <c r="I31" s="29" t="e">
        <f t="shared" si="0"/>
        <v>#DIV/0!</v>
      </c>
      <c r="J31" s="29" t="e">
        <f t="shared" si="1"/>
        <v>#DIV/0!</v>
      </c>
    </row>
    <row r="32" spans="1:13" ht="30.75" customHeight="1" x14ac:dyDescent="0.2">
      <c r="A32" s="48"/>
      <c r="B32" s="52"/>
      <c r="C32" s="48">
        <v>671</v>
      </c>
      <c r="D32" s="48"/>
      <c r="E32" s="55" t="s">
        <v>91</v>
      </c>
      <c r="F32" s="44">
        <f>SUBTOTAL(9,F33:F34)</f>
        <v>539212.53</v>
      </c>
      <c r="G32" s="44">
        <f t="shared" ref="G32" si="12">SUBTOTAL(9,G33:G34)</f>
        <v>1396419</v>
      </c>
      <c r="H32" s="44">
        <f>SUBTOTAL(9,H33:H34)</f>
        <v>630009.51</v>
      </c>
      <c r="I32" s="29">
        <f t="shared" si="0"/>
        <v>116.83881121976152</v>
      </c>
      <c r="J32" s="29">
        <f t="shared" si="1"/>
        <v>45.116079772618392</v>
      </c>
    </row>
    <row r="33" spans="1:14" ht="30.75" customHeight="1" x14ac:dyDescent="0.2">
      <c r="A33" s="48"/>
      <c r="B33" s="52"/>
      <c r="C33" s="53"/>
      <c r="D33" s="48">
        <v>6711</v>
      </c>
      <c r="E33" s="51" t="s">
        <v>92</v>
      </c>
      <c r="F33" s="26">
        <v>538202.87</v>
      </c>
      <c r="G33" s="26">
        <v>1377468</v>
      </c>
      <c r="H33" s="44">
        <v>627769.53</v>
      </c>
      <c r="I33" s="29">
        <f t="shared" si="0"/>
        <v>116.64180274623955</v>
      </c>
      <c r="J33" s="29">
        <f t="shared" si="1"/>
        <v>45.574164336304001</v>
      </c>
    </row>
    <row r="34" spans="1:14" ht="30.75" customHeight="1" x14ac:dyDescent="0.2">
      <c r="A34" s="48"/>
      <c r="B34" s="52"/>
      <c r="C34" s="53"/>
      <c r="D34" s="48">
        <v>6712</v>
      </c>
      <c r="E34" s="55" t="s">
        <v>93</v>
      </c>
      <c r="F34" s="26">
        <v>1009.66</v>
      </c>
      <c r="G34" s="26">
        <v>18951</v>
      </c>
      <c r="H34" s="44">
        <v>2239.98</v>
      </c>
      <c r="I34" s="29">
        <f t="shared" si="0"/>
        <v>221.85488184141198</v>
      </c>
      <c r="J34" s="29">
        <f t="shared" si="1"/>
        <v>11.819851195187589</v>
      </c>
    </row>
    <row r="35" spans="1:14" ht="30.75" customHeight="1" x14ac:dyDescent="0.2">
      <c r="A35" s="48"/>
      <c r="B35" s="48">
        <v>68</v>
      </c>
      <c r="C35" s="48"/>
      <c r="D35" s="48"/>
      <c r="E35" s="85" t="s">
        <v>159</v>
      </c>
      <c r="F35" s="44">
        <f>SUBTOTAL(9,F36:F37)</f>
        <v>0</v>
      </c>
      <c r="G35" s="44">
        <f t="shared" ref="G35:H35" si="13">SUBTOTAL(9,G36:G37)</f>
        <v>0</v>
      </c>
      <c r="H35" s="44">
        <f t="shared" si="13"/>
        <v>0.28999999999999998</v>
      </c>
      <c r="I35" s="29" t="e">
        <f t="shared" si="0"/>
        <v>#DIV/0!</v>
      </c>
      <c r="J35" s="29" t="e">
        <f t="shared" si="1"/>
        <v>#DIV/0!</v>
      </c>
      <c r="K35" s="30"/>
    </row>
    <row r="36" spans="1:14" ht="30.75" customHeight="1" x14ac:dyDescent="0.2">
      <c r="A36" s="48"/>
      <c r="B36" s="48"/>
      <c r="C36" s="48">
        <v>683</v>
      </c>
      <c r="D36" s="48"/>
      <c r="E36" s="85" t="s">
        <v>160</v>
      </c>
      <c r="F36" s="44">
        <f>SUBTOTAL(9,F37)</f>
        <v>0</v>
      </c>
      <c r="G36" s="44">
        <f t="shared" ref="G36:H36" si="14">SUBTOTAL(9,G37)</f>
        <v>0</v>
      </c>
      <c r="H36" s="44">
        <f t="shared" si="14"/>
        <v>0.28999999999999998</v>
      </c>
      <c r="I36" s="29" t="e">
        <f t="shared" si="0"/>
        <v>#DIV/0!</v>
      </c>
      <c r="J36" s="29" t="e">
        <f t="shared" si="1"/>
        <v>#DIV/0!</v>
      </c>
    </row>
    <row r="37" spans="1:14" ht="30.75" customHeight="1" x14ac:dyDescent="0.2">
      <c r="A37" s="48"/>
      <c r="B37" s="48"/>
      <c r="C37" s="48"/>
      <c r="D37" s="48">
        <v>6831</v>
      </c>
      <c r="E37" s="85" t="s">
        <v>160</v>
      </c>
      <c r="F37" s="26">
        <v>0</v>
      </c>
      <c r="G37" s="26">
        <v>0</v>
      </c>
      <c r="H37" s="44">
        <v>0.28999999999999998</v>
      </c>
      <c r="I37" s="29" t="e">
        <f t="shared" si="0"/>
        <v>#DIV/0!</v>
      </c>
      <c r="J37" s="29" t="e">
        <f t="shared" si="1"/>
        <v>#DIV/0!</v>
      </c>
    </row>
    <row r="38" spans="1:14" ht="27.75" customHeight="1" x14ac:dyDescent="0.2">
      <c r="A38" s="48"/>
      <c r="B38" s="48"/>
      <c r="C38" s="53"/>
      <c r="D38" s="53"/>
      <c r="E38" s="47" t="s">
        <v>23</v>
      </c>
      <c r="F38" s="26"/>
      <c r="G38" s="26"/>
      <c r="H38" s="44"/>
      <c r="I38" s="29"/>
      <c r="J38" s="29"/>
    </row>
    <row r="39" spans="1:14" ht="27.75" customHeight="1" x14ac:dyDescent="0.2">
      <c r="A39" s="52">
        <v>7</v>
      </c>
      <c r="B39" s="48"/>
      <c r="C39" s="53"/>
      <c r="D39" s="53"/>
      <c r="E39" s="47" t="s">
        <v>28</v>
      </c>
      <c r="F39" s="56">
        <f>+F40</f>
        <v>0</v>
      </c>
      <c r="G39" s="56">
        <f t="shared" ref="G39:H39" si="15">+G40</f>
        <v>0</v>
      </c>
      <c r="H39" s="56">
        <f t="shared" si="15"/>
        <v>0</v>
      </c>
      <c r="I39" s="29" t="e">
        <f>+H39/F39*100</f>
        <v>#DIV/0!</v>
      </c>
      <c r="J39" s="29" t="e">
        <f t="shared" si="1"/>
        <v>#DIV/0!</v>
      </c>
    </row>
    <row r="40" spans="1:14" ht="27.75" customHeight="1" x14ac:dyDescent="0.2">
      <c r="A40" s="48"/>
      <c r="B40" s="48">
        <v>72</v>
      </c>
      <c r="C40" s="53"/>
      <c r="D40" s="53"/>
      <c r="E40" s="57" t="s">
        <v>29</v>
      </c>
      <c r="F40" s="26">
        <f t="shared" ref="F40" si="16">SUBTOTAL(9,F41)</f>
        <v>0</v>
      </c>
      <c r="G40" s="26">
        <f t="shared" ref="G40:G41" si="17">SUBTOTAL(9,G41)</f>
        <v>0</v>
      </c>
      <c r="H40" s="26">
        <f t="shared" ref="H40:H41" si="18">SUBTOTAL(9,H41)</f>
        <v>0</v>
      </c>
      <c r="I40" s="29" t="e">
        <f>+H40/F40*100</f>
        <v>#DIV/0!</v>
      </c>
      <c r="J40" s="29" t="e">
        <f t="shared" si="1"/>
        <v>#DIV/0!</v>
      </c>
    </row>
    <row r="41" spans="1:14" ht="27.75" customHeight="1" x14ac:dyDescent="0.2">
      <c r="A41" s="48"/>
      <c r="B41" s="48"/>
      <c r="C41" s="48">
        <v>721</v>
      </c>
      <c r="D41" s="48"/>
      <c r="E41" s="57" t="s">
        <v>41</v>
      </c>
      <c r="F41" s="26">
        <f>SUBTOTAL(9,F42)</f>
        <v>0</v>
      </c>
      <c r="G41" s="26">
        <f t="shared" si="17"/>
        <v>0</v>
      </c>
      <c r="H41" s="26">
        <f t="shared" si="18"/>
        <v>0</v>
      </c>
      <c r="I41" s="29" t="e">
        <f>+H41/F41*100</f>
        <v>#DIV/0!</v>
      </c>
      <c r="J41" s="29" t="e">
        <f t="shared" si="1"/>
        <v>#DIV/0!</v>
      </c>
    </row>
    <row r="42" spans="1:14" ht="27.75" customHeight="1" x14ac:dyDescent="0.2">
      <c r="A42" s="48"/>
      <c r="B42" s="48"/>
      <c r="C42" s="48"/>
      <c r="D42" s="48">
        <v>7211</v>
      </c>
      <c r="E42" s="57" t="s">
        <v>42</v>
      </c>
      <c r="F42" s="26"/>
      <c r="G42" s="26"/>
      <c r="H42" s="44"/>
      <c r="I42" s="29"/>
      <c r="J42" s="29"/>
    </row>
    <row r="43" spans="1:14" ht="27.75" customHeight="1" x14ac:dyDescent="0.2">
      <c r="A43" s="48"/>
      <c r="B43" s="48"/>
      <c r="C43" s="48"/>
      <c r="D43" s="48" t="s">
        <v>17</v>
      </c>
      <c r="E43" s="57"/>
      <c r="F43" s="26"/>
      <c r="G43" s="26"/>
      <c r="H43" s="44"/>
      <c r="I43" s="29"/>
      <c r="J43" s="29"/>
    </row>
    <row r="44" spans="1:14" ht="27.7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</row>
    <row r="45" spans="1:14" ht="36.75" customHeight="1" x14ac:dyDescent="0.2">
      <c r="A45" s="169" t="s">
        <v>8</v>
      </c>
      <c r="B45" s="170"/>
      <c r="C45" s="170"/>
      <c r="D45" s="170"/>
      <c r="E45" s="171"/>
      <c r="F45" s="92" t="s">
        <v>184</v>
      </c>
      <c r="G45" s="92" t="s">
        <v>183</v>
      </c>
      <c r="H45" s="92" t="s">
        <v>187</v>
      </c>
      <c r="I45" s="92" t="s">
        <v>32</v>
      </c>
      <c r="J45" s="92" t="s">
        <v>32</v>
      </c>
    </row>
    <row r="46" spans="1:14" x14ac:dyDescent="0.2">
      <c r="A46" s="169">
        <v>1</v>
      </c>
      <c r="B46" s="170"/>
      <c r="C46" s="170"/>
      <c r="D46" s="170"/>
      <c r="E46" s="171"/>
      <c r="F46" s="18">
        <v>2</v>
      </c>
      <c r="G46" s="18">
        <v>3</v>
      </c>
      <c r="H46" s="18">
        <v>4</v>
      </c>
      <c r="I46" s="95" t="s">
        <v>185</v>
      </c>
      <c r="J46" s="95" t="s">
        <v>201</v>
      </c>
    </row>
    <row r="47" spans="1:14" ht="27" customHeight="1" x14ac:dyDescent="0.2">
      <c r="A47" s="46"/>
      <c r="B47" s="46"/>
      <c r="C47" s="46"/>
      <c r="D47" s="46"/>
      <c r="E47" s="46" t="s">
        <v>61</v>
      </c>
      <c r="F47" s="25">
        <f>+F48+F98</f>
        <v>3421722.17</v>
      </c>
      <c r="G47" s="25">
        <f>+G48+G98</f>
        <v>1454886.5900000003</v>
      </c>
      <c r="H47" s="25">
        <f>+H48+H98</f>
        <v>3927602.72</v>
      </c>
      <c r="I47" s="77">
        <f t="shared" ref="I47:I78" si="19">+H47/F47*100</f>
        <v>114.78438414536738</v>
      </c>
      <c r="J47" s="77">
        <f>+H47/G47*100</f>
        <v>269.95937325946483</v>
      </c>
      <c r="K47" s="30"/>
      <c r="L47" s="30"/>
      <c r="M47" s="30"/>
      <c r="N47" s="30"/>
    </row>
    <row r="48" spans="1:14" ht="27" customHeight="1" x14ac:dyDescent="0.2">
      <c r="A48" s="46">
        <v>3</v>
      </c>
      <c r="B48" s="46"/>
      <c r="C48" s="46"/>
      <c r="D48" s="46"/>
      <c r="E48" s="46" t="s">
        <v>4</v>
      </c>
      <c r="F48" s="25">
        <f>SUBTOTAL(9,F49:F96)</f>
        <v>877351.83999999985</v>
      </c>
      <c r="G48" s="25">
        <f t="shared" ref="G48:H48" si="20">SUBTOTAL(9,G49:G96)</f>
        <v>1430781.0000000002</v>
      </c>
      <c r="H48" s="25">
        <f t="shared" si="20"/>
        <v>859025.10000000009</v>
      </c>
      <c r="I48" s="77">
        <f t="shared" ref="I48:I59" si="21">+H48/F48*100</f>
        <v>97.911129929356534</v>
      </c>
      <c r="J48" s="77">
        <f t="shared" ref="J48:J50" si="22">+H48/G48*100</f>
        <v>60.038894841348878</v>
      </c>
      <c r="L48" s="30"/>
    </row>
    <row r="49" spans="1:10" s="76" customFormat="1" ht="27" customHeight="1" x14ac:dyDescent="0.2">
      <c r="A49" s="46"/>
      <c r="B49" s="46">
        <v>31</v>
      </c>
      <c r="C49" s="46"/>
      <c r="D49" s="46"/>
      <c r="E49" s="46" t="s">
        <v>5</v>
      </c>
      <c r="F49" s="25">
        <f>SUBTOTAL(9,F50:F57)</f>
        <v>284325.5</v>
      </c>
      <c r="G49" s="25">
        <f>SUBTOTAL(9,G50:G57)</f>
        <v>676163.91</v>
      </c>
      <c r="H49" s="25">
        <f>SUBTOTAL(9,H50:H57)</f>
        <v>407520.77999999997</v>
      </c>
      <c r="I49" s="77">
        <f t="shared" si="21"/>
        <v>143.32895923861909</v>
      </c>
      <c r="J49" s="77">
        <f t="shared" si="22"/>
        <v>60.26952547644845</v>
      </c>
    </row>
    <row r="50" spans="1:10" s="76" customFormat="1" ht="27" customHeight="1" x14ac:dyDescent="0.2">
      <c r="A50" s="52"/>
      <c r="B50" s="52"/>
      <c r="C50" s="52">
        <v>311</v>
      </c>
      <c r="D50" s="52"/>
      <c r="E50" s="52" t="s">
        <v>43</v>
      </c>
      <c r="F50" s="25">
        <f>SUBTOTAL(9,F51:F53)</f>
        <v>230929.13</v>
      </c>
      <c r="G50" s="25">
        <f>SUBTOTAL(9,G51:G53)</f>
        <v>552208</v>
      </c>
      <c r="H50" s="25">
        <f>SUBTOTAL(9,H51:H53)</f>
        <v>334788.50999999995</v>
      </c>
      <c r="I50" s="77">
        <f t="shared" si="21"/>
        <v>144.97456860466235</v>
      </c>
      <c r="J50" s="77">
        <f t="shared" si="22"/>
        <v>60.627247341581423</v>
      </c>
    </row>
    <row r="51" spans="1:10" ht="27" customHeight="1" x14ac:dyDescent="0.2">
      <c r="A51" s="48"/>
      <c r="B51" s="48"/>
      <c r="C51" s="48"/>
      <c r="D51" s="59" t="s">
        <v>94</v>
      </c>
      <c r="E51" s="51" t="s">
        <v>44</v>
      </c>
      <c r="F51" s="26">
        <v>230153.41</v>
      </c>
      <c r="G51" s="26">
        <v>546922</v>
      </c>
      <c r="H51" s="44">
        <v>333045.59999999998</v>
      </c>
      <c r="I51" s="29">
        <f t="shared" si="21"/>
        <v>144.70591593667891</v>
      </c>
      <c r="J51" s="29">
        <f>+H51/G51*100</f>
        <v>60.894533406957471</v>
      </c>
    </row>
    <row r="52" spans="1:10" ht="27" customHeight="1" x14ac:dyDescent="0.2">
      <c r="A52" s="48"/>
      <c r="B52" s="48"/>
      <c r="C52" s="48"/>
      <c r="D52" s="59" t="s">
        <v>95</v>
      </c>
      <c r="E52" s="51" t="s">
        <v>97</v>
      </c>
      <c r="F52" s="26">
        <v>420.76</v>
      </c>
      <c r="G52" s="26">
        <v>4480</v>
      </c>
      <c r="H52" s="44">
        <v>1559.74</v>
      </c>
      <c r="I52" s="29">
        <f t="shared" si="21"/>
        <v>370.69588363912919</v>
      </c>
      <c r="J52" s="29">
        <f t="shared" ref="J52:J53" si="23">+H52/G52*100</f>
        <v>34.815624999999997</v>
      </c>
    </row>
    <row r="53" spans="1:10" ht="27" customHeight="1" x14ac:dyDescent="0.2">
      <c r="A53" s="48"/>
      <c r="B53" s="48"/>
      <c r="C53" s="48"/>
      <c r="D53" s="59" t="s">
        <v>96</v>
      </c>
      <c r="E53" s="51" t="s">
        <v>98</v>
      </c>
      <c r="F53" s="26">
        <v>354.96</v>
      </c>
      <c r="G53" s="26">
        <v>806</v>
      </c>
      <c r="H53" s="44">
        <v>183.17</v>
      </c>
      <c r="I53" s="29">
        <f t="shared" si="21"/>
        <v>51.602997520847417</v>
      </c>
      <c r="J53" s="29">
        <f t="shared" si="23"/>
        <v>22.7258064516129</v>
      </c>
    </row>
    <row r="54" spans="1:10" s="76" customFormat="1" ht="27" customHeight="1" x14ac:dyDescent="0.2">
      <c r="A54" s="52"/>
      <c r="B54" s="52"/>
      <c r="C54" s="52">
        <v>312</v>
      </c>
      <c r="D54" s="136"/>
      <c r="E54" s="134" t="s">
        <v>99</v>
      </c>
      <c r="F54" s="25">
        <f>SUBTOTAL(9,F55)</f>
        <v>15093.18</v>
      </c>
      <c r="G54" s="25">
        <f t="shared" ref="G54:H54" si="24">SUBTOTAL(9,G55)</f>
        <v>29741.91</v>
      </c>
      <c r="H54" s="25">
        <f t="shared" si="24"/>
        <v>17325.75</v>
      </c>
      <c r="I54" s="77">
        <f t="shared" si="21"/>
        <v>114.79191263868846</v>
      </c>
      <c r="J54" s="77">
        <f t="shared" ref="J54:J60" si="25">+H54/G54*100</f>
        <v>58.253656204325807</v>
      </c>
    </row>
    <row r="55" spans="1:10" ht="27" customHeight="1" x14ac:dyDescent="0.2">
      <c r="A55" s="48"/>
      <c r="B55" s="48"/>
      <c r="C55" s="48"/>
      <c r="D55" s="59" t="s">
        <v>100</v>
      </c>
      <c r="E55" s="51" t="s">
        <v>99</v>
      </c>
      <c r="F55" s="26">
        <v>15093.18</v>
      </c>
      <c r="G55" s="26">
        <v>29741.91</v>
      </c>
      <c r="H55" s="44">
        <v>17325.75</v>
      </c>
      <c r="I55" s="29">
        <f t="shared" si="21"/>
        <v>114.79191263868846</v>
      </c>
      <c r="J55" s="29">
        <f t="shared" si="25"/>
        <v>58.253656204325807</v>
      </c>
    </row>
    <row r="56" spans="1:10" s="76" customFormat="1" ht="27" customHeight="1" x14ac:dyDescent="0.2">
      <c r="A56" s="52"/>
      <c r="B56" s="52"/>
      <c r="C56" s="52">
        <v>313</v>
      </c>
      <c r="D56" s="136"/>
      <c r="E56" s="134" t="s">
        <v>101</v>
      </c>
      <c r="F56" s="25">
        <f>SUBTOTAL(9,F57)</f>
        <v>38303.19</v>
      </c>
      <c r="G56" s="25">
        <f t="shared" ref="G56:H56" si="26">SUBTOTAL(9,G57)</f>
        <v>94214</v>
      </c>
      <c r="H56" s="25">
        <f t="shared" si="26"/>
        <v>55406.52</v>
      </c>
      <c r="I56" s="77">
        <f t="shared" si="21"/>
        <v>144.6524950010691</v>
      </c>
      <c r="J56" s="77">
        <f t="shared" si="25"/>
        <v>58.809221559428529</v>
      </c>
    </row>
    <row r="57" spans="1:10" ht="27" customHeight="1" x14ac:dyDescent="0.2">
      <c r="A57" s="48"/>
      <c r="B57" s="48"/>
      <c r="C57" s="48"/>
      <c r="D57" s="51">
        <v>3132</v>
      </c>
      <c r="E57" s="51" t="s">
        <v>102</v>
      </c>
      <c r="F57" s="26">
        <v>38303.19</v>
      </c>
      <c r="G57" s="26">
        <v>94214</v>
      </c>
      <c r="H57" s="44">
        <v>55406.52</v>
      </c>
      <c r="I57" s="29">
        <f t="shared" si="21"/>
        <v>144.6524950010691</v>
      </c>
      <c r="J57" s="29">
        <f t="shared" si="25"/>
        <v>58.809221559428529</v>
      </c>
    </row>
    <row r="58" spans="1:10" s="76" customFormat="1" ht="27" customHeight="1" x14ac:dyDescent="0.2">
      <c r="A58" s="52"/>
      <c r="B58" s="52">
        <v>32</v>
      </c>
      <c r="C58" s="135"/>
      <c r="D58" s="135"/>
      <c r="E58" s="52" t="s">
        <v>13</v>
      </c>
      <c r="F58" s="25">
        <f>SUBTOTAL(9,F59:F87)</f>
        <v>592445.3899999999</v>
      </c>
      <c r="G58" s="25">
        <f>SUBTOTAL(9,G59:G87)</f>
        <v>753616.53999999992</v>
      </c>
      <c r="H58" s="25">
        <f>SUBTOTAL(9,H59:H87)</f>
        <v>451140.43000000005</v>
      </c>
      <c r="I58" s="77">
        <f t="shared" si="21"/>
        <v>76.148863273288384</v>
      </c>
      <c r="J58" s="77">
        <f t="shared" si="25"/>
        <v>59.863392860246947</v>
      </c>
    </row>
    <row r="59" spans="1:10" s="76" customFormat="1" ht="27" customHeight="1" x14ac:dyDescent="0.2">
      <c r="A59" s="52"/>
      <c r="B59" s="52"/>
      <c r="C59" s="52">
        <v>321</v>
      </c>
      <c r="D59" s="52"/>
      <c r="E59" s="52" t="s">
        <v>45</v>
      </c>
      <c r="F59" s="25">
        <f>SUBTOTAL(9,F60:F63)</f>
        <v>10519.810000000001</v>
      </c>
      <c r="G59" s="25">
        <f>SUBTOTAL(9,G60:G63)</f>
        <v>31887</v>
      </c>
      <c r="H59" s="25">
        <f t="shared" ref="H59" si="27">SUBTOTAL(9,H60:H63)</f>
        <v>11431.98</v>
      </c>
      <c r="I59" s="77">
        <f t="shared" si="21"/>
        <v>108.67097409553975</v>
      </c>
      <c r="J59" s="77">
        <f t="shared" si="25"/>
        <v>35.851538244425626</v>
      </c>
    </row>
    <row r="60" spans="1:10" ht="27" customHeight="1" x14ac:dyDescent="0.2">
      <c r="A60" s="48"/>
      <c r="B60" s="52"/>
      <c r="C60" s="48"/>
      <c r="D60" s="51">
        <v>3211</v>
      </c>
      <c r="E60" s="51" t="s">
        <v>46</v>
      </c>
      <c r="F60" s="26">
        <v>2148.92</v>
      </c>
      <c r="G60" s="26">
        <v>14748</v>
      </c>
      <c r="H60" s="44">
        <v>1416.66</v>
      </c>
      <c r="I60" s="29">
        <f t="shared" si="19"/>
        <v>65.924278242093706</v>
      </c>
      <c r="J60" s="29">
        <f t="shared" si="25"/>
        <v>9.6057770545158672</v>
      </c>
    </row>
    <row r="61" spans="1:10" ht="27" customHeight="1" x14ac:dyDescent="0.2">
      <c r="A61" s="48"/>
      <c r="B61" s="52"/>
      <c r="C61" s="48"/>
      <c r="D61" s="51">
        <v>3212</v>
      </c>
      <c r="E61" s="51" t="s">
        <v>103</v>
      </c>
      <c r="F61" s="26">
        <v>8136.69</v>
      </c>
      <c r="G61" s="26">
        <v>16209</v>
      </c>
      <c r="H61" s="44">
        <v>9423.15</v>
      </c>
      <c r="I61" s="29">
        <f t="shared" si="19"/>
        <v>115.81060603267422</v>
      </c>
      <c r="J61" s="29">
        <f t="shared" ref="J61:J63" si="28">+H61/G61*100</f>
        <v>58.135295206366834</v>
      </c>
    </row>
    <row r="62" spans="1:10" ht="27" customHeight="1" x14ac:dyDescent="0.2">
      <c r="A62" s="48"/>
      <c r="B62" s="52"/>
      <c r="C62" s="48"/>
      <c r="D62" s="51">
        <v>3213</v>
      </c>
      <c r="E62" s="51" t="s">
        <v>104</v>
      </c>
      <c r="F62" s="26">
        <v>95</v>
      </c>
      <c r="G62" s="26">
        <v>664</v>
      </c>
      <c r="H62" s="44">
        <v>465.17</v>
      </c>
      <c r="I62" s="29">
        <f t="shared" si="19"/>
        <v>489.65263157894742</v>
      </c>
      <c r="J62" s="29">
        <f t="shared" si="28"/>
        <v>70.055722891566262</v>
      </c>
    </row>
    <row r="63" spans="1:10" ht="27" customHeight="1" x14ac:dyDescent="0.2">
      <c r="A63" s="48"/>
      <c r="B63" s="52"/>
      <c r="C63" s="48"/>
      <c r="D63" s="51">
        <v>3214</v>
      </c>
      <c r="E63" s="51" t="s">
        <v>105</v>
      </c>
      <c r="F63" s="26">
        <v>139.19999999999999</v>
      </c>
      <c r="G63" s="26">
        <v>266</v>
      </c>
      <c r="H63" s="44">
        <v>127</v>
      </c>
      <c r="I63" s="29">
        <f t="shared" si="19"/>
        <v>91.235632183908052</v>
      </c>
      <c r="J63" s="29">
        <f t="shared" si="28"/>
        <v>47.744360902255636</v>
      </c>
    </row>
    <row r="64" spans="1:10" s="76" customFormat="1" ht="27" customHeight="1" x14ac:dyDescent="0.2">
      <c r="A64" s="52"/>
      <c r="B64" s="52"/>
      <c r="C64" s="52">
        <v>322</v>
      </c>
      <c r="D64" s="52"/>
      <c r="E64" s="134" t="s">
        <v>106</v>
      </c>
      <c r="F64" s="25">
        <f>SUBTOTAL(9,F65:F70)</f>
        <v>41613.369999999995</v>
      </c>
      <c r="G64" s="25">
        <f>SUBTOTAL(9,G65:G70)</f>
        <v>164881.56999999998</v>
      </c>
      <c r="H64" s="25">
        <f>SUBTOTAL(9,H65:H70)</f>
        <v>31021.070000000003</v>
      </c>
      <c r="I64" s="77">
        <f t="shared" si="19"/>
        <v>74.545921178698109</v>
      </c>
      <c r="J64" s="77">
        <f>+H64/G64*100</f>
        <v>18.814152485326289</v>
      </c>
    </row>
    <row r="65" spans="1:10" ht="27" customHeight="1" x14ac:dyDescent="0.2">
      <c r="A65" s="48"/>
      <c r="B65" s="52"/>
      <c r="C65" s="48"/>
      <c r="D65" s="51">
        <v>3221</v>
      </c>
      <c r="E65" s="51" t="s">
        <v>107</v>
      </c>
      <c r="F65" s="26">
        <v>11696.66</v>
      </c>
      <c r="G65" s="26">
        <v>48039.69</v>
      </c>
      <c r="H65" s="44">
        <v>6952.31</v>
      </c>
      <c r="I65" s="29">
        <f t="shared" si="19"/>
        <v>59.438420882542545</v>
      </c>
      <c r="J65" s="29">
        <f>+H65/G65*100</f>
        <v>14.472012621230487</v>
      </c>
    </row>
    <row r="66" spans="1:10" ht="27" customHeight="1" x14ac:dyDescent="0.2">
      <c r="A66" s="48"/>
      <c r="B66" s="52"/>
      <c r="C66" s="48"/>
      <c r="D66" s="51">
        <v>3222</v>
      </c>
      <c r="E66" s="51" t="s">
        <v>108</v>
      </c>
      <c r="F66" s="26">
        <v>0</v>
      </c>
      <c r="G66" s="26">
        <v>5254</v>
      </c>
      <c r="H66" s="44">
        <v>2650</v>
      </c>
      <c r="I66" s="29" t="e">
        <f t="shared" si="19"/>
        <v>#DIV/0!</v>
      </c>
      <c r="J66" s="29">
        <f t="shared" ref="J66:J70" si="29">+H66/G66*100</f>
        <v>50.437761705367336</v>
      </c>
    </row>
    <row r="67" spans="1:10" ht="27" customHeight="1" x14ac:dyDescent="0.2">
      <c r="A67" s="48"/>
      <c r="B67" s="52"/>
      <c r="C67" s="48"/>
      <c r="D67" s="51">
        <v>3223</v>
      </c>
      <c r="E67" s="51" t="s">
        <v>109</v>
      </c>
      <c r="F67" s="26">
        <v>24383.29</v>
      </c>
      <c r="G67" s="26">
        <v>104535.09</v>
      </c>
      <c r="H67" s="44">
        <v>19575.88</v>
      </c>
      <c r="I67" s="29">
        <f t="shared" si="19"/>
        <v>80.283997770604373</v>
      </c>
      <c r="J67" s="29">
        <f t="shared" si="29"/>
        <v>18.726611322571209</v>
      </c>
    </row>
    <row r="68" spans="1:10" ht="27" customHeight="1" x14ac:dyDescent="0.2">
      <c r="A68" s="48"/>
      <c r="B68" s="52"/>
      <c r="C68" s="48"/>
      <c r="D68" s="51">
        <v>3224</v>
      </c>
      <c r="E68" s="51" t="s">
        <v>110</v>
      </c>
      <c r="F68" s="26">
        <v>3613.35</v>
      </c>
      <c r="G68" s="26">
        <v>5044</v>
      </c>
      <c r="H68" s="44">
        <v>1495.8</v>
      </c>
      <c r="I68" s="29">
        <f t="shared" si="19"/>
        <v>41.396488023579224</v>
      </c>
      <c r="J68" s="29">
        <f t="shared" si="29"/>
        <v>29.655035685963522</v>
      </c>
    </row>
    <row r="69" spans="1:10" ht="27" customHeight="1" x14ac:dyDescent="0.2">
      <c r="A69" s="48"/>
      <c r="B69" s="52"/>
      <c r="C69" s="48"/>
      <c r="D69" s="51">
        <v>3225</v>
      </c>
      <c r="E69" s="51" t="s">
        <v>111</v>
      </c>
      <c r="F69" s="26">
        <v>1610.06</v>
      </c>
      <c r="G69" s="26">
        <v>1577.52</v>
      </c>
      <c r="H69" s="44">
        <v>347.08</v>
      </c>
      <c r="I69" s="29">
        <f t="shared" si="19"/>
        <v>21.556960610163596</v>
      </c>
      <c r="J69" s="29">
        <f t="shared" si="29"/>
        <v>22.001622800344844</v>
      </c>
    </row>
    <row r="70" spans="1:10" ht="27" customHeight="1" x14ac:dyDescent="0.2">
      <c r="A70" s="48"/>
      <c r="B70" s="52"/>
      <c r="C70" s="48"/>
      <c r="D70" s="51">
        <v>3227</v>
      </c>
      <c r="E70" s="51" t="s">
        <v>112</v>
      </c>
      <c r="F70" s="26">
        <v>310.01</v>
      </c>
      <c r="G70" s="26">
        <v>431.27</v>
      </c>
      <c r="H70" s="44">
        <v>0</v>
      </c>
      <c r="I70" s="29">
        <f t="shared" si="19"/>
        <v>0</v>
      </c>
      <c r="J70" s="29">
        <f t="shared" si="29"/>
        <v>0</v>
      </c>
    </row>
    <row r="71" spans="1:10" s="76" customFormat="1" ht="27" customHeight="1" x14ac:dyDescent="0.2">
      <c r="A71" s="52"/>
      <c r="B71" s="52"/>
      <c r="C71" s="52">
        <v>323</v>
      </c>
      <c r="D71" s="52"/>
      <c r="E71" s="134" t="s">
        <v>113</v>
      </c>
      <c r="F71" s="25">
        <f>SUBTOTAL(9,F72:F80)</f>
        <v>527904.91999999993</v>
      </c>
      <c r="G71" s="25">
        <f t="shared" ref="G71:H71" si="30">SUBTOTAL(9,G72:G80)</f>
        <v>535773.23</v>
      </c>
      <c r="H71" s="25">
        <f t="shared" si="30"/>
        <v>400088.3</v>
      </c>
      <c r="I71" s="77">
        <f t="shared" si="19"/>
        <v>75.787946814361959</v>
      </c>
      <c r="J71" s="77">
        <f>+H71/G71*100</f>
        <v>74.674932900249615</v>
      </c>
    </row>
    <row r="72" spans="1:10" ht="27" customHeight="1" x14ac:dyDescent="0.2">
      <c r="A72" s="48"/>
      <c r="B72" s="52"/>
      <c r="C72" s="48"/>
      <c r="D72" s="51">
        <v>3231</v>
      </c>
      <c r="E72" s="51" t="s">
        <v>114</v>
      </c>
      <c r="F72" s="26">
        <v>3121.04</v>
      </c>
      <c r="G72" s="26">
        <v>8361.7199999999993</v>
      </c>
      <c r="H72" s="44">
        <v>3273.71</v>
      </c>
      <c r="I72" s="29">
        <f t="shared" si="19"/>
        <v>104.89163868454105</v>
      </c>
      <c r="J72" s="29">
        <f>+H72/G72*100</f>
        <v>39.151155503891552</v>
      </c>
    </row>
    <row r="73" spans="1:10" ht="27" customHeight="1" x14ac:dyDescent="0.2">
      <c r="A73" s="48"/>
      <c r="B73" s="52"/>
      <c r="C73" s="48"/>
      <c r="D73" s="51">
        <v>3232</v>
      </c>
      <c r="E73" s="51" t="s">
        <v>115</v>
      </c>
      <c r="F73" s="26">
        <v>19420.009999999998</v>
      </c>
      <c r="G73" s="26">
        <v>30624.06</v>
      </c>
      <c r="H73" s="44">
        <v>1543.89</v>
      </c>
      <c r="I73" s="29">
        <f t="shared" si="19"/>
        <v>7.9499959062842924</v>
      </c>
      <c r="J73" s="29">
        <f t="shared" ref="J73:J80" si="31">+H73/G73*100</f>
        <v>5.0414282103679264</v>
      </c>
    </row>
    <row r="74" spans="1:10" ht="27" customHeight="1" x14ac:dyDescent="0.2">
      <c r="A74" s="48"/>
      <c r="B74" s="52"/>
      <c r="C74" s="48"/>
      <c r="D74" s="51">
        <v>3233</v>
      </c>
      <c r="E74" s="51" t="s">
        <v>116</v>
      </c>
      <c r="F74" s="26">
        <v>2056.79</v>
      </c>
      <c r="G74" s="26">
        <v>3175.7799999999997</v>
      </c>
      <c r="H74" s="44">
        <v>82.96</v>
      </c>
      <c r="I74" s="29">
        <f t="shared" si="19"/>
        <v>4.0334696298601216</v>
      </c>
      <c r="J74" s="29">
        <f t="shared" si="31"/>
        <v>2.6122716309064229</v>
      </c>
    </row>
    <row r="75" spans="1:10" ht="27" customHeight="1" x14ac:dyDescent="0.2">
      <c r="A75" s="48"/>
      <c r="B75" s="52"/>
      <c r="C75" s="48"/>
      <c r="D75" s="51">
        <v>3234</v>
      </c>
      <c r="E75" s="51" t="s">
        <v>117</v>
      </c>
      <c r="F75" s="26">
        <v>922.9</v>
      </c>
      <c r="G75" s="26">
        <v>9411.880000000001</v>
      </c>
      <c r="H75" s="44">
        <v>2165.3200000000002</v>
      </c>
      <c r="I75" s="29">
        <f t="shared" si="19"/>
        <v>234.62130241629646</v>
      </c>
      <c r="J75" s="29">
        <f t="shared" si="31"/>
        <v>23.006243173521124</v>
      </c>
    </row>
    <row r="76" spans="1:10" ht="27" customHeight="1" x14ac:dyDescent="0.2">
      <c r="A76" s="48"/>
      <c r="B76" s="52"/>
      <c r="C76" s="48"/>
      <c r="D76" s="51">
        <v>3235</v>
      </c>
      <c r="E76" s="51" t="s">
        <v>118</v>
      </c>
      <c r="F76" s="26">
        <v>49794.64</v>
      </c>
      <c r="G76" s="26">
        <v>100022</v>
      </c>
      <c r="H76" s="44">
        <v>43405.81</v>
      </c>
      <c r="I76" s="29">
        <f t="shared" si="19"/>
        <v>87.169643158380097</v>
      </c>
      <c r="J76" s="29">
        <f t="shared" si="31"/>
        <v>43.396262822179118</v>
      </c>
    </row>
    <row r="77" spans="1:10" ht="27" customHeight="1" x14ac:dyDescent="0.2">
      <c r="A77" s="48"/>
      <c r="B77" s="52"/>
      <c r="C77" s="48"/>
      <c r="D77" s="51">
        <v>3236</v>
      </c>
      <c r="E77" s="51" t="s">
        <v>119</v>
      </c>
      <c r="F77" s="26">
        <v>0</v>
      </c>
      <c r="G77" s="26">
        <v>2941</v>
      </c>
      <c r="H77" s="44">
        <v>0</v>
      </c>
      <c r="I77" s="29" t="e">
        <f t="shared" si="19"/>
        <v>#DIV/0!</v>
      </c>
      <c r="J77" s="29">
        <f t="shared" si="31"/>
        <v>0</v>
      </c>
    </row>
    <row r="78" spans="1:10" ht="27" customHeight="1" x14ac:dyDescent="0.2">
      <c r="A78" s="48"/>
      <c r="B78" s="52"/>
      <c r="C78" s="48"/>
      <c r="D78" s="51">
        <v>3237</v>
      </c>
      <c r="E78" s="51" t="s">
        <v>120</v>
      </c>
      <c r="F78" s="26">
        <v>353795.97</v>
      </c>
      <c r="G78" s="26">
        <v>89828.29</v>
      </c>
      <c r="H78" s="44">
        <v>222362.41</v>
      </c>
      <c r="I78" s="29">
        <f t="shared" si="19"/>
        <v>62.850464350964771</v>
      </c>
      <c r="J78" s="29">
        <f t="shared" si="31"/>
        <v>247.54162636291977</v>
      </c>
    </row>
    <row r="79" spans="1:10" ht="27" customHeight="1" x14ac:dyDescent="0.2">
      <c r="A79" s="48"/>
      <c r="B79" s="52"/>
      <c r="C79" s="48"/>
      <c r="D79" s="51">
        <v>3238</v>
      </c>
      <c r="E79" s="51" t="s">
        <v>121</v>
      </c>
      <c r="F79" s="26">
        <v>9323.68</v>
      </c>
      <c r="G79" s="26">
        <v>31048.720000000001</v>
      </c>
      <c r="H79" s="44">
        <v>11513.88</v>
      </c>
      <c r="I79" s="29">
        <f t="shared" ref="I79:I96" si="32">+H79/F79*100</f>
        <v>123.49072469239613</v>
      </c>
      <c r="J79" s="29">
        <f t="shared" si="31"/>
        <v>37.083267844858014</v>
      </c>
    </row>
    <row r="80" spans="1:10" ht="27" customHeight="1" x14ac:dyDescent="0.2">
      <c r="A80" s="48"/>
      <c r="B80" s="52"/>
      <c r="C80" s="48"/>
      <c r="D80" s="51">
        <v>3239</v>
      </c>
      <c r="E80" s="51" t="s">
        <v>122</v>
      </c>
      <c r="F80" s="26">
        <v>89469.89</v>
      </c>
      <c r="G80" s="26">
        <v>260359.78</v>
      </c>
      <c r="H80" s="44">
        <v>115740.32</v>
      </c>
      <c r="I80" s="29">
        <f t="shared" si="32"/>
        <v>129.36231395836074</v>
      </c>
      <c r="J80" s="29">
        <f t="shared" si="31"/>
        <v>44.453993623746342</v>
      </c>
    </row>
    <row r="81" spans="1:10" s="76" customFormat="1" ht="27" customHeight="1" x14ac:dyDescent="0.2">
      <c r="A81" s="52"/>
      <c r="B81" s="52"/>
      <c r="C81" s="52">
        <v>329</v>
      </c>
      <c r="D81" s="52"/>
      <c r="E81" s="134" t="s">
        <v>123</v>
      </c>
      <c r="F81" s="25">
        <f>SUBTOTAL(9,F82:F87)</f>
        <v>12407.29</v>
      </c>
      <c r="G81" s="25">
        <f>SUBTOTAL(9,G82:G87)</f>
        <v>21074.74</v>
      </c>
      <c r="H81" s="25">
        <f>SUBTOTAL(9,H82:H87)</f>
        <v>8599.08</v>
      </c>
      <c r="I81" s="77">
        <f t="shared" si="32"/>
        <v>69.30667373777834</v>
      </c>
      <c r="J81" s="77">
        <f>+H81/G81*100</f>
        <v>40.802780959575294</v>
      </c>
    </row>
    <row r="82" spans="1:10" ht="27" customHeight="1" x14ac:dyDescent="0.2">
      <c r="A82" s="48"/>
      <c r="B82" s="52"/>
      <c r="C82" s="48"/>
      <c r="D82" s="51">
        <v>3292</v>
      </c>
      <c r="E82" s="51" t="s">
        <v>124</v>
      </c>
      <c r="F82" s="26">
        <v>5291.97</v>
      </c>
      <c r="G82" s="26">
        <v>15427.69</v>
      </c>
      <c r="H82" s="44">
        <v>5398.39</v>
      </c>
      <c r="I82" s="29">
        <f t="shared" si="32"/>
        <v>102.01097133959564</v>
      </c>
      <c r="J82" s="29">
        <f>+H82/G82*100</f>
        <v>34.991563869898869</v>
      </c>
    </row>
    <row r="83" spans="1:10" ht="27" customHeight="1" x14ac:dyDescent="0.2">
      <c r="A83" s="48"/>
      <c r="B83" s="52"/>
      <c r="C83" s="48"/>
      <c r="D83" s="51">
        <v>3293</v>
      </c>
      <c r="E83" s="51" t="s">
        <v>125</v>
      </c>
      <c r="F83" s="26">
        <v>5469.75</v>
      </c>
      <c r="G83" s="26">
        <v>1486.8200000000002</v>
      </c>
      <c r="H83" s="44">
        <v>1411.82</v>
      </c>
      <c r="I83" s="29">
        <f t="shared" si="32"/>
        <v>25.811417340829106</v>
      </c>
      <c r="J83" s="29">
        <f t="shared" ref="J83:J87" si="33">+H83/G83*100</f>
        <v>94.955677217147993</v>
      </c>
    </row>
    <row r="84" spans="1:10" ht="27" customHeight="1" x14ac:dyDescent="0.2">
      <c r="A84" s="48"/>
      <c r="B84" s="52"/>
      <c r="C84" s="48"/>
      <c r="D84" s="51">
        <v>3294</v>
      </c>
      <c r="E84" s="51" t="s">
        <v>126</v>
      </c>
      <c r="F84" s="26">
        <v>491.07</v>
      </c>
      <c r="G84" s="26">
        <v>759.09</v>
      </c>
      <c r="H84" s="44">
        <v>465</v>
      </c>
      <c r="I84" s="29">
        <f t="shared" si="32"/>
        <v>94.691184556173255</v>
      </c>
      <c r="J84" s="29">
        <f t="shared" si="33"/>
        <v>61.257558392285496</v>
      </c>
    </row>
    <row r="85" spans="1:10" ht="27" customHeight="1" x14ac:dyDescent="0.2">
      <c r="A85" s="48"/>
      <c r="B85" s="52"/>
      <c r="C85" s="48"/>
      <c r="D85" s="51">
        <v>3295</v>
      </c>
      <c r="E85" s="51" t="s">
        <v>127</v>
      </c>
      <c r="F85" s="26">
        <v>1071.55</v>
      </c>
      <c r="G85" s="26">
        <v>3268.14</v>
      </c>
      <c r="H85" s="44">
        <v>1323.87</v>
      </c>
      <c r="I85" s="29">
        <f t="shared" si="32"/>
        <v>123.54719798422845</v>
      </c>
      <c r="J85" s="29">
        <f t="shared" si="33"/>
        <v>40.508362554847707</v>
      </c>
    </row>
    <row r="86" spans="1:10" ht="27" customHeight="1" x14ac:dyDescent="0.2">
      <c r="A86" s="48"/>
      <c r="B86" s="52"/>
      <c r="C86" s="48"/>
      <c r="D86" s="51" t="s">
        <v>128</v>
      </c>
      <c r="E86" s="51" t="s">
        <v>129</v>
      </c>
      <c r="F86" s="26">
        <v>82.95</v>
      </c>
      <c r="G86" s="26">
        <v>0</v>
      </c>
      <c r="H86" s="44">
        <v>0</v>
      </c>
      <c r="I86" s="29">
        <f t="shared" si="32"/>
        <v>0</v>
      </c>
      <c r="J86" s="29" t="e">
        <f t="shared" si="33"/>
        <v>#DIV/0!</v>
      </c>
    </row>
    <row r="87" spans="1:10" ht="27" customHeight="1" x14ac:dyDescent="0.2">
      <c r="A87" s="48"/>
      <c r="B87" s="52"/>
      <c r="C87" s="48"/>
      <c r="D87" s="51">
        <v>3299</v>
      </c>
      <c r="E87" s="51" t="s">
        <v>123</v>
      </c>
      <c r="F87" s="26">
        <v>0</v>
      </c>
      <c r="G87" s="26">
        <v>133</v>
      </c>
      <c r="H87" s="44">
        <v>0</v>
      </c>
      <c r="I87" s="29" t="e">
        <f t="shared" si="32"/>
        <v>#DIV/0!</v>
      </c>
      <c r="J87" s="29">
        <f t="shared" si="33"/>
        <v>0</v>
      </c>
    </row>
    <row r="88" spans="1:10" s="76" customFormat="1" ht="27" customHeight="1" x14ac:dyDescent="0.2">
      <c r="A88" s="52"/>
      <c r="B88" s="134">
        <v>34</v>
      </c>
      <c r="C88" s="137"/>
      <c r="D88" s="52"/>
      <c r="E88" s="137" t="s">
        <v>130</v>
      </c>
      <c r="F88" s="25">
        <f>SUBTOTAL(9,F89:F93)</f>
        <v>580.95000000000005</v>
      </c>
      <c r="G88" s="25">
        <f t="shared" ref="G88:H88" si="34">SUBTOTAL(9,G89:G93)</f>
        <v>1000.55</v>
      </c>
      <c r="H88" s="25">
        <f t="shared" si="34"/>
        <v>363.89</v>
      </c>
      <c r="I88" s="77">
        <f t="shared" si="32"/>
        <v>62.637059987950764</v>
      </c>
      <c r="J88" s="77">
        <f t="shared" ref="J88:J96" si="35">+H88/G88*100</f>
        <v>36.368997051621612</v>
      </c>
    </row>
    <row r="89" spans="1:10" s="76" customFormat="1" ht="27" customHeight="1" x14ac:dyDescent="0.2">
      <c r="A89" s="52"/>
      <c r="B89" s="52"/>
      <c r="C89" s="134">
        <v>343</v>
      </c>
      <c r="D89" s="134"/>
      <c r="E89" s="134" t="s">
        <v>131</v>
      </c>
      <c r="F89" s="25">
        <f>SUBTOTAL(9,F90:F93)</f>
        <v>580.95000000000005</v>
      </c>
      <c r="G89" s="25">
        <f t="shared" ref="G89:H89" si="36">SUBTOTAL(9,G90:G93)</f>
        <v>1000.55</v>
      </c>
      <c r="H89" s="25">
        <f t="shared" si="36"/>
        <v>363.89</v>
      </c>
      <c r="I89" s="77">
        <f t="shared" si="32"/>
        <v>62.637059987950764</v>
      </c>
      <c r="J89" s="77">
        <f t="shared" si="35"/>
        <v>36.368997051621612</v>
      </c>
    </row>
    <row r="90" spans="1:10" ht="27" customHeight="1" x14ac:dyDescent="0.2">
      <c r="A90" s="48"/>
      <c r="B90" s="52"/>
      <c r="C90" s="48"/>
      <c r="D90" s="51">
        <v>3431</v>
      </c>
      <c r="E90" s="55" t="s">
        <v>132</v>
      </c>
      <c r="F90" s="26">
        <v>319.22000000000003</v>
      </c>
      <c r="G90" s="26">
        <v>916.54</v>
      </c>
      <c r="H90" s="44">
        <v>363.89</v>
      </c>
      <c r="I90" s="29">
        <f t="shared" si="32"/>
        <v>113.9934841175365</v>
      </c>
      <c r="J90" s="29">
        <f t="shared" si="35"/>
        <v>39.702577083378792</v>
      </c>
    </row>
    <row r="91" spans="1:10" ht="27" customHeight="1" x14ac:dyDescent="0.2">
      <c r="A91" s="48"/>
      <c r="B91" s="52"/>
      <c r="C91" s="48"/>
      <c r="D91" s="51">
        <v>3432</v>
      </c>
      <c r="E91" s="51" t="s">
        <v>133</v>
      </c>
      <c r="F91" s="26">
        <v>0</v>
      </c>
      <c r="G91" s="26">
        <v>53.09</v>
      </c>
      <c r="H91" s="44">
        <v>0</v>
      </c>
      <c r="I91" s="29" t="e">
        <f t="shared" si="32"/>
        <v>#DIV/0!</v>
      </c>
      <c r="J91" s="29">
        <f t="shared" si="35"/>
        <v>0</v>
      </c>
    </row>
    <row r="92" spans="1:10" ht="27" customHeight="1" x14ac:dyDescent="0.2">
      <c r="A92" s="48"/>
      <c r="B92" s="52"/>
      <c r="C92" s="48"/>
      <c r="D92" s="51">
        <v>3433</v>
      </c>
      <c r="E92" s="51" t="s">
        <v>134</v>
      </c>
      <c r="F92" s="26">
        <v>261.73</v>
      </c>
      <c r="G92" s="26">
        <v>28.27</v>
      </c>
      <c r="H92" s="44">
        <v>0</v>
      </c>
      <c r="I92" s="29">
        <f t="shared" si="32"/>
        <v>0</v>
      </c>
      <c r="J92" s="29">
        <f t="shared" si="35"/>
        <v>0</v>
      </c>
    </row>
    <row r="93" spans="1:10" ht="27" customHeight="1" x14ac:dyDescent="0.2">
      <c r="A93" s="48"/>
      <c r="B93" s="52"/>
      <c r="C93" s="48"/>
      <c r="D93" s="51">
        <v>3434</v>
      </c>
      <c r="E93" s="51" t="s">
        <v>135</v>
      </c>
      <c r="F93" s="26">
        <v>0</v>
      </c>
      <c r="G93" s="26">
        <v>2.65</v>
      </c>
      <c r="H93" s="44">
        <v>0</v>
      </c>
      <c r="I93" s="29" t="e">
        <f t="shared" si="32"/>
        <v>#DIV/0!</v>
      </c>
      <c r="J93" s="29">
        <f t="shared" si="35"/>
        <v>0</v>
      </c>
    </row>
    <row r="94" spans="1:10" s="76" customFormat="1" ht="27" customHeight="1" x14ac:dyDescent="0.2">
      <c r="A94" s="52"/>
      <c r="B94" s="52">
        <v>38</v>
      </c>
      <c r="C94" s="135"/>
      <c r="D94" s="135"/>
      <c r="E94" s="52" t="s">
        <v>156</v>
      </c>
      <c r="F94" s="25">
        <f>SUBTOTAL(9,F95:F96)</f>
        <v>0</v>
      </c>
      <c r="G94" s="25">
        <f t="shared" ref="G94:H94" si="37">SUBTOTAL(9,G95:G96)</f>
        <v>0</v>
      </c>
      <c r="H94" s="25">
        <f t="shared" si="37"/>
        <v>0</v>
      </c>
      <c r="I94" s="77" t="e">
        <f t="shared" si="32"/>
        <v>#DIV/0!</v>
      </c>
      <c r="J94" s="77" t="e">
        <f t="shared" si="35"/>
        <v>#DIV/0!</v>
      </c>
    </row>
    <row r="95" spans="1:10" s="76" customFormat="1" ht="27" customHeight="1" x14ac:dyDescent="0.2">
      <c r="A95" s="52"/>
      <c r="B95" s="52"/>
      <c r="C95" s="52">
        <v>383</v>
      </c>
      <c r="D95" s="135"/>
      <c r="E95" s="52" t="s">
        <v>158</v>
      </c>
      <c r="F95" s="25">
        <f>SUBTOTAL(9,F96)</f>
        <v>0</v>
      </c>
      <c r="G95" s="25">
        <f t="shared" ref="G95:H95" si="38">SUBTOTAL(9,G96)</f>
        <v>0</v>
      </c>
      <c r="H95" s="25">
        <f t="shared" si="38"/>
        <v>0</v>
      </c>
      <c r="I95" s="77" t="e">
        <f t="shared" si="32"/>
        <v>#DIV/0!</v>
      </c>
      <c r="J95" s="77" t="e">
        <f t="shared" si="35"/>
        <v>#DIV/0!</v>
      </c>
    </row>
    <row r="96" spans="1:10" ht="27" customHeight="1" x14ac:dyDescent="0.2">
      <c r="A96" s="48"/>
      <c r="B96" s="52"/>
      <c r="C96" s="53"/>
      <c r="D96" s="48">
        <v>3831</v>
      </c>
      <c r="E96" s="48" t="s">
        <v>157</v>
      </c>
      <c r="F96" s="26">
        <v>0</v>
      </c>
      <c r="G96" s="26">
        <v>0</v>
      </c>
      <c r="H96" s="44">
        <v>0</v>
      </c>
      <c r="I96" s="29" t="e">
        <f t="shared" si="32"/>
        <v>#DIV/0!</v>
      </c>
      <c r="J96" s="29" t="e">
        <f t="shared" si="35"/>
        <v>#DIV/0!</v>
      </c>
    </row>
    <row r="97" spans="1:10" ht="27" customHeight="1" x14ac:dyDescent="0.2">
      <c r="A97" s="48"/>
      <c r="B97" s="52"/>
      <c r="C97" s="53"/>
      <c r="D97" s="48" t="s">
        <v>17</v>
      </c>
      <c r="E97" s="53"/>
      <c r="F97" s="26"/>
      <c r="G97" s="26"/>
      <c r="H97" s="44"/>
      <c r="I97" s="29"/>
      <c r="J97" s="29"/>
    </row>
    <row r="98" spans="1:10" ht="25.5" customHeight="1" x14ac:dyDescent="0.2">
      <c r="A98" s="60">
        <v>4</v>
      </c>
      <c r="B98" s="61"/>
      <c r="C98" s="61"/>
      <c r="D98" s="61"/>
      <c r="E98" s="62" t="s">
        <v>6</v>
      </c>
      <c r="F98" s="25">
        <f>SUBTOTAL(9,F99:F114)</f>
        <v>2544370.33</v>
      </c>
      <c r="G98" s="25">
        <f>SUBTOTAL(9,G99:G114)</f>
        <v>24105.59</v>
      </c>
      <c r="H98" s="25">
        <f t="shared" ref="H98" si="39">SUBTOTAL(9,H99:H114)</f>
        <v>3068577.62</v>
      </c>
      <c r="I98" s="77">
        <f t="shared" ref="I98:I114" si="40">+H98/F98*100</f>
        <v>120.60263334386548</v>
      </c>
      <c r="J98" s="77">
        <f t="shared" ref="J98:J106" si="41">+H98/G98*100</f>
        <v>12729.734555345876</v>
      </c>
    </row>
    <row r="99" spans="1:10" s="76" customFormat="1" ht="25.5" customHeight="1" x14ac:dyDescent="0.2">
      <c r="A99" s="46"/>
      <c r="B99" s="46">
        <v>41</v>
      </c>
      <c r="C99" s="46"/>
      <c r="D99" s="46"/>
      <c r="E99" s="62" t="s">
        <v>7</v>
      </c>
      <c r="F99" s="25">
        <f>SUBTOTAL(9,F100:F102)</f>
        <v>1393398.49</v>
      </c>
      <c r="G99" s="25">
        <f t="shared" ref="G99:H99" si="42">SUBTOTAL(9,G100:G102)</f>
        <v>0</v>
      </c>
      <c r="H99" s="25">
        <f t="shared" si="42"/>
        <v>2655017.41</v>
      </c>
      <c r="I99" s="77">
        <f t="shared" ref="I99:I100" si="43">+H99/F99*100</f>
        <v>190.54257838330227</v>
      </c>
      <c r="J99" s="77" t="e">
        <f t="shared" si="41"/>
        <v>#DIV/0!</v>
      </c>
    </row>
    <row r="100" spans="1:10" s="76" customFormat="1" ht="25.5" customHeight="1" x14ac:dyDescent="0.2">
      <c r="A100" s="46"/>
      <c r="B100" s="46"/>
      <c r="C100" s="134">
        <v>412</v>
      </c>
      <c r="D100" s="134"/>
      <c r="E100" s="134" t="s">
        <v>136</v>
      </c>
      <c r="F100" s="25">
        <f>SUBTOTAL(9,F101:F102)</f>
        <v>1393398.49</v>
      </c>
      <c r="G100" s="25">
        <f t="shared" ref="G100:H100" si="44">SUBTOTAL(9,G101:G102)</f>
        <v>0</v>
      </c>
      <c r="H100" s="25">
        <f t="shared" si="44"/>
        <v>2655017.41</v>
      </c>
      <c r="I100" s="77">
        <f t="shared" si="43"/>
        <v>190.54257838330227</v>
      </c>
      <c r="J100" s="77" t="e">
        <f t="shared" si="41"/>
        <v>#DIV/0!</v>
      </c>
    </row>
    <row r="101" spans="1:10" ht="25.5" customHeight="1" x14ac:dyDescent="0.2">
      <c r="A101" s="47"/>
      <c r="B101" s="47" t="s">
        <v>17</v>
      </c>
      <c r="C101" s="48"/>
      <c r="D101" s="51">
        <v>4123</v>
      </c>
      <c r="E101" s="51" t="s">
        <v>137</v>
      </c>
      <c r="F101" s="26">
        <v>0</v>
      </c>
      <c r="G101" s="26">
        <v>0</v>
      </c>
      <c r="H101" s="44">
        <v>0</v>
      </c>
      <c r="I101" s="29" t="e">
        <f t="shared" si="40"/>
        <v>#DIV/0!</v>
      </c>
      <c r="J101" s="29" t="e">
        <f t="shared" si="41"/>
        <v>#DIV/0!</v>
      </c>
    </row>
    <row r="102" spans="1:10" ht="25.5" customHeight="1" x14ac:dyDescent="0.2">
      <c r="A102" s="45"/>
      <c r="B102" s="45"/>
      <c r="C102" s="45"/>
      <c r="D102" s="51">
        <v>4124</v>
      </c>
      <c r="E102" s="51" t="s">
        <v>138</v>
      </c>
      <c r="F102" s="44">
        <v>1393398.49</v>
      </c>
      <c r="G102" s="44">
        <v>0</v>
      </c>
      <c r="H102" s="44">
        <v>2655017.41</v>
      </c>
      <c r="I102" s="29">
        <f t="shared" si="40"/>
        <v>190.54257838330227</v>
      </c>
      <c r="J102" s="29" t="e">
        <f t="shared" si="41"/>
        <v>#DIV/0!</v>
      </c>
    </row>
    <row r="103" spans="1:10" ht="25.5" customHeight="1" x14ac:dyDescent="0.2">
      <c r="A103" s="45"/>
      <c r="B103" s="45"/>
      <c r="C103" s="45"/>
      <c r="D103" s="51" t="s">
        <v>190</v>
      </c>
      <c r="E103" s="51" t="s">
        <v>191</v>
      </c>
      <c r="F103" s="44">
        <v>0</v>
      </c>
      <c r="G103" s="44">
        <v>4500</v>
      </c>
      <c r="H103" s="44">
        <v>0</v>
      </c>
      <c r="I103" s="29" t="e">
        <f t="shared" si="40"/>
        <v>#DIV/0!</v>
      </c>
      <c r="J103" s="29">
        <f t="shared" si="41"/>
        <v>0</v>
      </c>
    </row>
    <row r="104" spans="1:10" s="76" customFormat="1" ht="25.5" customHeight="1" x14ac:dyDescent="0.2">
      <c r="A104" s="138"/>
      <c r="B104" s="134">
        <v>42</v>
      </c>
      <c r="C104" s="137"/>
      <c r="D104" s="138"/>
      <c r="E104" s="137" t="s">
        <v>139</v>
      </c>
      <c r="F104" s="25">
        <f>SUBTOTAL(9,F105:F111)</f>
        <v>5384.5400000000009</v>
      </c>
      <c r="G104" s="25">
        <f t="shared" ref="G104:H104" si="45">SUBTOTAL(9,G105:G111)</f>
        <v>19605.59</v>
      </c>
      <c r="H104" s="25">
        <f t="shared" si="45"/>
        <v>4420.16</v>
      </c>
      <c r="I104" s="77">
        <f t="shared" si="40"/>
        <v>82.089834971975307</v>
      </c>
      <c r="J104" s="77">
        <f t="shared" si="41"/>
        <v>22.545406692683056</v>
      </c>
    </row>
    <row r="105" spans="1:10" s="76" customFormat="1" ht="25.5" customHeight="1" x14ac:dyDescent="0.2">
      <c r="A105" s="63"/>
      <c r="B105" s="63"/>
      <c r="C105" s="134">
        <v>422</v>
      </c>
      <c r="D105" s="134"/>
      <c r="E105" s="134" t="s">
        <v>140</v>
      </c>
      <c r="F105" s="25">
        <f>SUBTOTAL(9,F106:F108)</f>
        <v>5235.1900000000005</v>
      </c>
      <c r="G105" s="25">
        <f t="shared" ref="G105:H105" si="46">SUBTOTAL(9,G106:G108)</f>
        <v>17676.53</v>
      </c>
      <c r="H105" s="25">
        <f t="shared" si="46"/>
        <v>2239.98</v>
      </c>
      <c r="I105" s="77">
        <f t="shared" si="40"/>
        <v>42.786985763649454</v>
      </c>
      <c r="J105" s="77">
        <f t="shared" si="41"/>
        <v>12.672057242003945</v>
      </c>
    </row>
    <row r="106" spans="1:10" ht="25.5" customHeight="1" x14ac:dyDescent="0.2">
      <c r="A106" s="63"/>
      <c r="B106" s="63"/>
      <c r="C106" s="63"/>
      <c r="D106" s="51">
        <v>4221</v>
      </c>
      <c r="E106" s="51" t="s">
        <v>141</v>
      </c>
      <c r="F106" s="43">
        <v>1513.52</v>
      </c>
      <c r="G106" s="43">
        <v>3190.86</v>
      </c>
      <c r="H106" s="43">
        <v>2239.98</v>
      </c>
      <c r="I106" s="29">
        <f t="shared" si="40"/>
        <v>147.99804429409588</v>
      </c>
      <c r="J106" s="29">
        <f t="shared" si="41"/>
        <v>70.199883417009829</v>
      </c>
    </row>
    <row r="107" spans="1:10" ht="25.5" customHeight="1" x14ac:dyDescent="0.2">
      <c r="A107" s="63"/>
      <c r="B107" s="63"/>
      <c r="C107" s="63"/>
      <c r="D107" s="51">
        <v>4223</v>
      </c>
      <c r="E107" s="51" t="s">
        <v>142</v>
      </c>
      <c r="F107" s="43">
        <v>3251.82</v>
      </c>
      <c r="G107" s="43">
        <v>14015.82</v>
      </c>
      <c r="H107" s="43">
        <v>0</v>
      </c>
      <c r="I107" s="29">
        <f t="shared" si="40"/>
        <v>0</v>
      </c>
      <c r="J107" s="29">
        <f t="shared" ref="J107:J108" si="47">+H107/G107*100</f>
        <v>0</v>
      </c>
    </row>
    <row r="108" spans="1:10" ht="25.5" customHeight="1" x14ac:dyDescent="0.2">
      <c r="A108" s="45"/>
      <c r="B108" s="45"/>
      <c r="C108" s="45"/>
      <c r="D108" s="51">
        <v>4227</v>
      </c>
      <c r="E108" s="55" t="s">
        <v>143</v>
      </c>
      <c r="F108" s="44">
        <v>469.85</v>
      </c>
      <c r="G108" s="44">
        <v>469.85</v>
      </c>
      <c r="H108" s="44">
        <v>0</v>
      </c>
      <c r="I108" s="29">
        <f t="shared" si="40"/>
        <v>0</v>
      </c>
      <c r="J108" s="29">
        <f t="shared" si="47"/>
        <v>0</v>
      </c>
    </row>
    <row r="109" spans="1:10" s="76" customFormat="1" ht="25.5" customHeight="1" x14ac:dyDescent="0.2">
      <c r="A109" s="138"/>
      <c r="B109" s="138"/>
      <c r="C109" s="139">
        <v>424</v>
      </c>
      <c r="D109" s="138"/>
      <c r="E109" s="134" t="s">
        <v>144</v>
      </c>
      <c r="F109" s="25">
        <f>SUBTOTAL(9,F110:F111)</f>
        <v>149.35</v>
      </c>
      <c r="G109" s="25">
        <f t="shared" ref="G109:H109" si="48">SUBTOTAL(9,G110:G111)</f>
        <v>1929.0600000000002</v>
      </c>
      <c r="H109" s="25">
        <f t="shared" si="48"/>
        <v>2180.1799999999998</v>
      </c>
      <c r="I109" s="77">
        <f t="shared" si="40"/>
        <v>1459.779042517576</v>
      </c>
      <c r="J109" s="77">
        <f t="shared" ref="J109:J114" si="49">+H109/G109*100</f>
        <v>113.01773920977054</v>
      </c>
    </row>
    <row r="110" spans="1:10" ht="25.5" customHeight="1" x14ac:dyDescent="0.2">
      <c r="A110" s="45"/>
      <c r="B110" s="45"/>
      <c r="C110" s="45"/>
      <c r="D110" s="51">
        <v>4241</v>
      </c>
      <c r="E110" s="51" t="s">
        <v>145</v>
      </c>
      <c r="F110" s="44">
        <v>149.35</v>
      </c>
      <c r="G110" s="44">
        <v>265.45</v>
      </c>
      <c r="H110" s="44">
        <v>180.18</v>
      </c>
      <c r="I110" s="29">
        <f t="shared" si="40"/>
        <v>120.64278540341479</v>
      </c>
      <c r="J110" s="29">
        <f t="shared" si="49"/>
        <v>67.877189677905449</v>
      </c>
    </row>
    <row r="111" spans="1:10" ht="25.5" customHeight="1" x14ac:dyDescent="0.2">
      <c r="A111" s="45"/>
      <c r="B111" s="45"/>
      <c r="C111" s="45"/>
      <c r="D111" s="51">
        <v>4243</v>
      </c>
      <c r="E111" s="51" t="s">
        <v>146</v>
      </c>
      <c r="F111" s="44">
        <v>0</v>
      </c>
      <c r="G111" s="44">
        <v>1663.6100000000001</v>
      </c>
      <c r="H111" s="44">
        <v>2000</v>
      </c>
      <c r="I111" s="29" t="e">
        <f t="shared" si="40"/>
        <v>#DIV/0!</v>
      </c>
      <c r="J111" s="29">
        <f t="shared" si="49"/>
        <v>120.2204843683315</v>
      </c>
    </row>
    <row r="112" spans="1:10" s="76" customFormat="1" ht="25.5" customHeight="1" x14ac:dyDescent="0.2">
      <c r="A112" s="138"/>
      <c r="B112" s="139">
        <v>45</v>
      </c>
      <c r="C112" s="138"/>
      <c r="D112" s="138"/>
      <c r="E112" s="134" t="s">
        <v>147</v>
      </c>
      <c r="F112" s="25">
        <f>SUBTOTAL(9,F113:F114)</f>
        <v>1145587.3</v>
      </c>
      <c r="G112" s="25">
        <f t="shared" ref="G112:H112" si="50">SUBTOTAL(9,G113:G114)</f>
        <v>0</v>
      </c>
      <c r="H112" s="25">
        <f t="shared" si="50"/>
        <v>409140.05</v>
      </c>
      <c r="I112" s="77">
        <f t="shared" si="40"/>
        <v>35.714436603827572</v>
      </c>
      <c r="J112" s="77" t="e">
        <f t="shared" si="49"/>
        <v>#DIV/0!</v>
      </c>
    </row>
    <row r="113" spans="1:11" s="76" customFormat="1" ht="25.5" customHeight="1" x14ac:dyDescent="0.2">
      <c r="A113" s="138"/>
      <c r="B113" s="138"/>
      <c r="C113" s="134">
        <v>451</v>
      </c>
      <c r="D113" s="134"/>
      <c r="E113" s="134" t="s">
        <v>148</v>
      </c>
      <c r="F113" s="25">
        <f>SUBTOTAL(9,F114)</f>
        <v>1145587.3</v>
      </c>
      <c r="G113" s="25">
        <f t="shared" ref="G113:H113" si="51">SUBTOTAL(9,G114)</f>
        <v>0</v>
      </c>
      <c r="H113" s="25">
        <f t="shared" si="51"/>
        <v>409140.05</v>
      </c>
      <c r="I113" s="77">
        <f t="shared" si="40"/>
        <v>35.714436603827572</v>
      </c>
      <c r="J113" s="77" t="e">
        <f t="shared" si="49"/>
        <v>#DIV/0!</v>
      </c>
    </row>
    <row r="114" spans="1:11" ht="25.5" customHeight="1" x14ac:dyDescent="0.2">
      <c r="A114" s="45"/>
      <c r="B114" s="45"/>
      <c r="C114" s="45"/>
      <c r="D114" s="64">
        <v>4511</v>
      </c>
      <c r="E114" s="45" t="s">
        <v>148</v>
      </c>
      <c r="F114" s="44">
        <v>1145587.3</v>
      </c>
      <c r="G114" s="44">
        <v>0</v>
      </c>
      <c r="H114" s="44">
        <v>409140.05</v>
      </c>
      <c r="I114" s="29">
        <f t="shared" si="40"/>
        <v>35.714436603827572</v>
      </c>
      <c r="J114" s="29" t="e">
        <f t="shared" si="49"/>
        <v>#DIV/0!</v>
      </c>
    </row>
    <row r="115" spans="1:11" ht="25.5" customHeight="1" x14ac:dyDescent="0.2">
      <c r="A115" s="45"/>
      <c r="B115" s="45"/>
      <c r="C115" s="45"/>
      <c r="D115" s="45"/>
      <c r="E115" s="45"/>
      <c r="F115" s="44"/>
      <c r="G115" s="44"/>
      <c r="H115" s="44"/>
      <c r="I115" s="29"/>
      <c r="J115" s="29"/>
      <c r="K115" s="30"/>
    </row>
    <row r="116" spans="1:11" ht="25.5" customHeight="1" x14ac:dyDescent="0.2">
      <c r="A116" s="45"/>
      <c r="B116" s="45"/>
      <c r="C116" s="45"/>
      <c r="D116" s="45"/>
      <c r="E116" s="45"/>
      <c r="F116" s="44"/>
      <c r="G116" s="44"/>
      <c r="H116" s="44"/>
      <c r="I116" s="29"/>
      <c r="J116" s="29"/>
    </row>
    <row r="117" spans="1:11" x14ac:dyDescent="0.2">
      <c r="F117" s="30"/>
      <c r="G117" s="30"/>
    </row>
    <row r="118" spans="1:11" x14ac:dyDescent="0.2">
      <c r="F118" s="30"/>
      <c r="G118" s="30"/>
    </row>
    <row r="123" spans="1:11" x14ac:dyDescent="0.2">
      <c r="G123" s="30"/>
    </row>
    <row r="125" spans="1:11" x14ac:dyDescent="0.2">
      <c r="G125" s="30">
        <f>+G10-G47</f>
        <v>0</v>
      </c>
    </row>
  </sheetData>
  <protectedRanges>
    <protectedRange algorithmName="SHA-512" hashValue="R8frfBQ/MhInQYm+jLEgMwgPwCkrGPIUaxyIFLRSCn/+fIsUU6bmJDax/r7gTh2PEAEvgODYwg0rRRjqSM/oww==" saltValue="tbZzHO5lCNHCDH5y3XGZag==" spinCount="100000" sqref="E18:E19" name="Range1_2"/>
    <protectedRange algorithmName="SHA-512" hashValue="R8frfBQ/MhInQYm+jLEgMwgPwCkrGPIUaxyIFLRSCn/+fIsUU6bmJDax/r7gTh2PEAEvgODYwg0rRRjqSM/oww==" saltValue="tbZzHO5lCNHCDH5y3XGZag==" spinCount="100000" sqref="E22" name="Range1_3"/>
    <protectedRange algorithmName="SHA-512" hashValue="R8frfBQ/MhInQYm+jLEgMwgPwCkrGPIUaxyIFLRSCn/+fIsUU6bmJDax/r7gTh2PEAEvgODYwg0rRRjqSM/oww==" saltValue="tbZzHO5lCNHCDH5y3XGZag==" spinCount="100000" sqref="E23" name="Range1_4"/>
    <protectedRange algorithmName="SHA-512" hashValue="R8frfBQ/MhInQYm+jLEgMwgPwCkrGPIUaxyIFLRSCn/+fIsUU6bmJDax/r7gTh2PEAEvgODYwg0rRRjqSM/oww==" saltValue="tbZzHO5lCNHCDH5y3XGZag==" spinCount="100000" sqref="E26" name="Range1_5"/>
    <protectedRange algorithmName="SHA-512" hashValue="R8frfBQ/MhInQYm+jLEgMwgPwCkrGPIUaxyIFLRSCn/+fIsUU6bmJDax/r7gTh2PEAEvgODYwg0rRRjqSM/oww==" saltValue="tbZzHO5lCNHCDH5y3XGZag==" spinCount="100000" sqref="E21" name="Range1_6"/>
    <protectedRange algorithmName="SHA-512" hashValue="R8frfBQ/MhInQYm+jLEgMwgPwCkrGPIUaxyIFLRSCn/+fIsUU6bmJDax/r7gTh2PEAEvgODYwg0rRRjqSM/oww==" saltValue="tbZzHO5lCNHCDH5y3XGZag==" spinCount="100000" sqref="E20" name="Range1_7"/>
    <protectedRange algorithmName="SHA-512" hashValue="R8frfBQ/MhInQYm+jLEgMwgPwCkrGPIUaxyIFLRSCn/+fIsUU6bmJDax/r7gTh2PEAEvgODYwg0rRRjqSM/oww==" saltValue="tbZzHO5lCNHCDH5y3XGZag==" spinCount="100000" sqref="E30" name="Range1_8"/>
    <protectedRange algorithmName="SHA-512" hashValue="R8frfBQ/MhInQYm+jLEgMwgPwCkrGPIUaxyIFLRSCn/+fIsUU6bmJDax/r7gTh2PEAEvgODYwg0rRRjqSM/oww==" saltValue="tbZzHO5lCNHCDH5y3XGZag==" spinCount="100000" sqref="E24" name="Range1_9"/>
    <protectedRange algorithmName="SHA-512" hashValue="R8frfBQ/MhInQYm+jLEgMwgPwCkrGPIUaxyIFLRSCn/+fIsUU6bmJDax/r7gTh2PEAEvgODYwg0rRRjqSM/oww==" saltValue="tbZzHO5lCNHCDH5y3XGZag==" spinCount="100000" sqref="E25" name="Range1_10"/>
    <protectedRange algorithmName="SHA-512" hashValue="R8frfBQ/MhInQYm+jLEgMwgPwCkrGPIUaxyIFLRSCn/+fIsUU6bmJDax/r7gTh2PEAEvgODYwg0rRRjqSM/oww==" saltValue="tbZzHO5lCNHCDH5y3XGZag==" spinCount="100000" sqref="E31" name="Range1_11"/>
    <protectedRange algorithmName="SHA-512" hashValue="R8frfBQ/MhInQYm+jLEgMwgPwCkrGPIUaxyIFLRSCn/+fIsUU6bmJDax/r7gTh2PEAEvgODYwg0rRRjqSM/oww==" saltValue="tbZzHO5lCNHCDH5y3XGZag==" spinCount="100000" sqref="E32" name="Range1_12"/>
    <protectedRange algorithmName="SHA-512" hashValue="R8frfBQ/MhInQYm+jLEgMwgPwCkrGPIUaxyIFLRSCn/+fIsUU6bmJDax/r7gTh2PEAEvgODYwg0rRRjqSM/oww==" saltValue="tbZzHO5lCNHCDH5y3XGZag==" spinCount="100000" sqref="E33" name="Range1_13"/>
    <protectedRange algorithmName="SHA-512" hashValue="R8frfBQ/MhInQYm+jLEgMwgPwCkrGPIUaxyIFLRSCn/+fIsUU6bmJDax/r7gTh2PEAEvgODYwg0rRRjqSM/oww==" saltValue="tbZzHO5lCNHCDH5y3XGZag==" spinCount="100000" sqref="E34" name="Range1_14"/>
    <protectedRange algorithmName="SHA-512" hashValue="R8frfBQ/MhInQYm+jLEgMwgPwCkrGPIUaxyIFLRSCn/+fIsUU6bmJDax/r7gTh2PEAEvgODYwg0rRRjqSM/oww==" saltValue="tbZzHO5lCNHCDH5y3XGZag==" spinCount="100000" sqref="D51:D56" name="Range1_15"/>
    <protectedRange algorithmName="SHA-512" hashValue="R8frfBQ/MhInQYm+jLEgMwgPwCkrGPIUaxyIFLRSCn/+fIsUU6bmJDax/r7gTh2PEAEvgODYwg0rRRjqSM/oww==" saltValue="tbZzHO5lCNHCDH5y3XGZag==" spinCount="100000" sqref="E55 E51:E53" name="Range1_16"/>
    <protectedRange algorithmName="SHA-512" hashValue="R8frfBQ/MhInQYm+jLEgMwgPwCkrGPIUaxyIFLRSCn/+fIsUU6bmJDax/r7gTh2PEAEvgODYwg0rRRjqSM/oww==" saltValue="tbZzHO5lCNHCDH5y3XGZag==" spinCount="100000" sqref="E54" name="Range1_17"/>
    <protectedRange algorithmName="SHA-512" hashValue="R8frfBQ/MhInQYm+jLEgMwgPwCkrGPIUaxyIFLRSCn/+fIsUU6bmJDax/r7gTh2PEAEvgODYwg0rRRjqSM/oww==" saltValue="tbZzHO5lCNHCDH5y3XGZag==" spinCount="100000" sqref="E56" name="Range1_18"/>
    <protectedRange algorithmName="SHA-512" hashValue="R8frfBQ/MhInQYm+jLEgMwgPwCkrGPIUaxyIFLRSCn/+fIsUU6bmJDax/r7gTh2PEAEvgODYwg0rRRjqSM/oww==" saltValue="tbZzHO5lCNHCDH5y3XGZag==" spinCount="100000" sqref="D57" name="Range1_19"/>
    <protectedRange algorithmName="SHA-512" hashValue="R8frfBQ/MhInQYm+jLEgMwgPwCkrGPIUaxyIFLRSCn/+fIsUU6bmJDax/r7gTh2PEAEvgODYwg0rRRjqSM/oww==" saltValue="tbZzHO5lCNHCDH5y3XGZag==" spinCount="100000" sqref="E57" name="Range1_20"/>
    <protectedRange algorithmName="SHA-512" hashValue="R8frfBQ/MhInQYm+jLEgMwgPwCkrGPIUaxyIFLRSCn/+fIsUU6bmJDax/r7gTh2PEAEvgODYwg0rRRjqSM/oww==" saltValue="tbZzHO5lCNHCDH5y3XGZag==" spinCount="100000" sqref="D60:E63" name="Range1_21"/>
    <protectedRange algorithmName="SHA-512" hashValue="R8frfBQ/MhInQYm+jLEgMwgPwCkrGPIUaxyIFLRSCn/+fIsUU6bmJDax/r7gTh2PEAEvgODYwg0rRRjqSM/oww==" saltValue="tbZzHO5lCNHCDH5y3XGZag==" spinCount="100000" sqref="E64" name="Range1_22"/>
    <protectedRange algorithmName="SHA-512" hashValue="R8frfBQ/MhInQYm+jLEgMwgPwCkrGPIUaxyIFLRSCn/+fIsUU6bmJDax/r7gTh2PEAEvgODYwg0rRRjqSM/oww==" saltValue="tbZzHO5lCNHCDH5y3XGZag==" spinCount="100000" sqref="D65:E70" name="Range1_23"/>
    <protectedRange algorithmName="SHA-512" hashValue="R8frfBQ/MhInQYm+jLEgMwgPwCkrGPIUaxyIFLRSCn/+fIsUU6bmJDax/r7gTh2PEAEvgODYwg0rRRjqSM/oww==" saltValue="tbZzHO5lCNHCDH5y3XGZag==" spinCount="100000" sqref="E71" name="Range1_24"/>
    <protectedRange algorithmName="SHA-512" hashValue="R8frfBQ/MhInQYm+jLEgMwgPwCkrGPIUaxyIFLRSCn/+fIsUU6bmJDax/r7gTh2PEAEvgODYwg0rRRjqSM/oww==" saltValue="tbZzHO5lCNHCDH5y3XGZag==" spinCount="100000" sqref="D72:E80" name="Range1_25"/>
    <protectedRange algorithmName="SHA-512" hashValue="R8frfBQ/MhInQYm+jLEgMwgPwCkrGPIUaxyIFLRSCn/+fIsUU6bmJDax/r7gTh2PEAEvgODYwg0rRRjqSM/oww==" saltValue="tbZzHO5lCNHCDH5y3XGZag==" spinCount="100000" sqref="E81" name="Range1_28"/>
    <protectedRange algorithmName="SHA-512" hashValue="R8frfBQ/MhInQYm+jLEgMwgPwCkrGPIUaxyIFLRSCn/+fIsUU6bmJDax/r7gTh2PEAEvgODYwg0rRRjqSM/oww==" saltValue="tbZzHO5lCNHCDH5y3XGZag==" spinCount="100000" sqref="D82:E87" name="Range1_29"/>
    <protectedRange algorithmName="SHA-512" hashValue="R8frfBQ/MhInQYm+jLEgMwgPwCkrGPIUaxyIFLRSCn/+fIsUU6bmJDax/r7gTh2PEAEvgODYwg0rRRjqSM/oww==" saltValue="tbZzHO5lCNHCDH5y3XGZag==" spinCount="100000" sqref="B88:C88 E88" name="Range1_30"/>
    <protectedRange algorithmName="SHA-512" hashValue="R8frfBQ/MhInQYm+jLEgMwgPwCkrGPIUaxyIFLRSCn/+fIsUU6bmJDax/r7gTh2PEAEvgODYwg0rRRjqSM/oww==" saltValue="tbZzHO5lCNHCDH5y3XGZag==" spinCount="100000" sqref="C89:E89" name="Range1_31"/>
    <protectedRange algorithmName="SHA-512" hashValue="R8frfBQ/MhInQYm+jLEgMwgPwCkrGPIUaxyIFLRSCn/+fIsUU6bmJDax/r7gTh2PEAEvgODYwg0rRRjqSM/oww==" saltValue="tbZzHO5lCNHCDH5y3XGZag==" spinCount="100000" sqref="D90:E93" name="Range1_32"/>
    <protectedRange algorithmName="SHA-512" hashValue="R8frfBQ/MhInQYm+jLEgMwgPwCkrGPIUaxyIFLRSCn/+fIsUU6bmJDax/r7gTh2PEAEvgODYwg0rRRjqSM/oww==" saltValue="tbZzHO5lCNHCDH5y3XGZag==" spinCount="100000" sqref="C100:E100" name="Range1_33"/>
    <protectedRange algorithmName="SHA-512" hashValue="R8frfBQ/MhInQYm+jLEgMwgPwCkrGPIUaxyIFLRSCn/+fIsUU6bmJDax/r7gTh2PEAEvgODYwg0rRRjqSM/oww==" saltValue="tbZzHO5lCNHCDH5y3XGZag==" spinCount="100000" sqref="D101:E103" name="Range1_34"/>
    <protectedRange algorithmName="SHA-512" hashValue="R8frfBQ/MhInQYm+jLEgMwgPwCkrGPIUaxyIFLRSCn/+fIsUU6bmJDax/r7gTh2PEAEvgODYwg0rRRjqSM/oww==" saltValue="tbZzHO5lCNHCDH5y3XGZag==" spinCount="100000" sqref="B104:C104 E104" name="Range1_35"/>
    <protectedRange algorithmName="SHA-512" hashValue="R8frfBQ/MhInQYm+jLEgMwgPwCkrGPIUaxyIFLRSCn/+fIsUU6bmJDax/r7gTh2PEAEvgODYwg0rRRjqSM/oww==" saltValue="tbZzHO5lCNHCDH5y3XGZag==" spinCount="100000" sqref="C105:E105" name="Range1_36"/>
    <protectedRange algorithmName="SHA-512" hashValue="R8frfBQ/MhInQYm+jLEgMwgPwCkrGPIUaxyIFLRSCn/+fIsUU6bmJDax/r7gTh2PEAEvgODYwg0rRRjqSM/oww==" saltValue="tbZzHO5lCNHCDH5y3XGZag==" spinCount="100000" sqref="D106:E106" name="Range1_37"/>
    <protectedRange algorithmName="SHA-512" hashValue="R8frfBQ/MhInQYm+jLEgMwgPwCkrGPIUaxyIFLRSCn/+fIsUU6bmJDax/r7gTh2PEAEvgODYwg0rRRjqSM/oww==" saltValue="tbZzHO5lCNHCDH5y3XGZag==" spinCount="100000" sqref="D107:E107" name="Range1_38"/>
    <protectedRange algorithmName="SHA-512" hashValue="R8frfBQ/MhInQYm+jLEgMwgPwCkrGPIUaxyIFLRSCn/+fIsUU6bmJDax/r7gTh2PEAEvgODYwg0rRRjqSM/oww==" saltValue="tbZzHO5lCNHCDH5y3XGZag==" spinCount="100000" sqref="D108:E108" name="Range1_39"/>
    <protectedRange algorithmName="SHA-512" hashValue="R8frfBQ/MhInQYm+jLEgMwgPwCkrGPIUaxyIFLRSCn/+fIsUU6bmJDax/r7gTh2PEAEvgODYwg0rRRjqSM/oww==" saltValue="tbZzHO5lCNHCDH5y3XGZag==" spinCount="100000" sqref="E109" name="Range1_40"/>
    <protectedRange algorithmName="SHA-512" hashValue="R8frfBQ/MhInQYm+jLEgMwgPwCkrGPIUaxyIFLRSCn/+fIsUU6bmJDax/r7gTh2PEAEvgODYwg0rRRjqSM/oww==" saltValue="tbZzHO5lCNHCDH5y3XGZag==" spinCount="100000" sqref="D110:E110" name="Range1_41"/>
    <protectedRange algorithmName="SHA-512" hashValue="R8frfBQ/MhInQYm+jLEgMwgPwCkrGPIUaxyIFLRSCn/+fIsUU6bmJDax/r7gTh2PEAEvgODYwg0rRRjqSM/oww==" saltValue="tbZzHO5lCNHCDH5y3XGZag==" spinCount="100000" sqref="D111:E111" name="Range1_42"/>
    <protectedRange algorithmName="SHA-512" hashValue="R8frfBQ/MhInQYm+jLEgMwgPwCkrGPIUaxyIFLRSCn/+fIsUU6bmJDax/r7gTh2PEAEvgODYwg0rRRjqSM/oww==" saltValue="tbZzHO5lCNHCDH5y3XGZag==" spinCount="100000" sqref="E112" name="Range1_43"/>
    <protectedRange algorithmName="SHA-512" hashValue="R8frfBQ/MhInQYm+jLEgMwgPwCkrGPIUaxyIFLRSCn/+fIsUU6bmJDax/r7gTh2PEAEvgODYwg0rRRjqSM/oww==" saltValue="tbZzHO5lCNHCDH5y3XGZag==" spinCount="100000" sqref="C113:E113" name="Range1_44"/>
    <protectedRange algorithmName="SHA-512" hashValue="R8frfBQ/MhInQYm+jLEgMwgPwCkrGPIUaxyIFLRSCn/+fIsUU6bmJDax/r7gTh2PEAEvgODYwg0rRRjqSM/oww==" saltValue="tbZzHO5lCNHCDH5y3XGZag==" spinCount="100000" sqref="E35" name="Range1"/>
    <protectedRange algorithmName="SHA-512" hashValue="R8frfBQ/MhInQYm+jLEgMwgPwCkrGPIUaxyIFLRSCn/+fIsUU6bmJDax/r7gTh2PEAEvgODYwg0rRRjqSM/oww==" saltValue="tbZzHO5lCNHCDH5y3XGZag==" spinCount="100000" sqref="E36:E37" name="Range1_1"/>
  </protectedRanges>
  <mergeCells count="12">
    <mergeCell ref="A1:I1"/>
    <mergeCell ref="A46:E46"/>
    <mergeCell ref="A9:E9"/>
    <mergeCell ref="A45:E45"/>
    <mergeCell ref="A8:E8"/>
    <mergeCell ref="A7:I7"/>
    <mergeCell ref="A5:I5"/>
    <mergeCell ref="A44:I44"/>
    <mergeCell ref="A3:I3"/>
    <mergeCell ref="A6:J6"/>
    <mergeCell ref="A4:J4"/>
    <mergeCell ref="A2:J2"/>
  </mergeCells>
  <pageMargins left="0.7" right="0.7" top="0.75" bottom="0.75" header="0.3" footer="0.3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>
      <selection activeCell="K28" sqref="K28"/>
    </sheetView>
  </sheetViews>
  <sheetFormatPr defaultRowHeight="12.75" x14ac:dyDescent="0.2"/>
  <cols>
    <col min="1" max="1" width="37" style="27" customWidth="1"/>
    <col min="2" max="2" width="18.28515625" style="27" customWidth="1"/>
    <col min="3" max="3" width="17.140625" style="27" customWidth="1"/>
    <col min="4" max="4" width="15" style="27" customWidth="1"/>
    <col min="5" max="5" width="14.42578125" style="27" customWidth="1"/>
    <col min="6" max="6" width="13.7109375" style="27" customWidth="1"/>
    <col min="7" max="7" width="9.140625" style="27"/>
    <col min="8" max="8" width="12.28515625" style="27" bestFit="1" customWidth="1"/>
    <col min="9" max="9" width="11.7109375" style="27" bestFit="1" customWidth="1"/>
    <col min="10" max="10" width="9.140625" style="27"/>
    <col min="11" max="11" width="9.5703125" style="27" bestFit="1" customWidth="1"/>
    <col min="12" max="16384" width="9.140625" style="27"/>
  </cols>
  <sheetData>
    <row r="1" spans="1:6" x14ac:dyDescent="0.2">
      <c r="A1" s="42"/>
      <c r="B1" s="42"/>
      <c r="C1" s="42"/>
      <c r="D1" s="22"/>
      <c r="E1" s="22"/>
    </row>
    <row r="2" spans="1:6" ht="15.75" customHeight="1" x14ac:dyDescent="0.2">
      <c r="A2" s="168" t="s">
        <v>50</v>
      </c>
      <c r="B2" s="168"/>
      <c r="C2" s="168"/>
      <c r="D2" s="168"/>
      <c r="E2" s="168"/>
      <c r="F2" s="168"/>
    </row>
    <row r="3" spans="1:6" x14ac:dyDescent="0.2">
      <c r="A3" s="175"/>
      <c r="B3" s="175"/>
      <c r="C3" s="175"/>
      <c r="D3" s="175"/>
      <c r="E3" s="175"/>
      <c r="F3" s="175"/>
    </row>
    <row r="4" spans="1:6" ht="42" customHeight="1" x14ac:dyDescent="0.2">
      <c r="A4" s="18" t="s">
        <v>8</v>
      </c>
      <c r="B4" s="92" t="s">
        <v>184</v>
      </c>
      <c r="C4" s="92" t="s">
        <v>183</v>
      </c>
      <c r="D4" s="92" t="s">
        <v>187</v>
      </c>
      <c r="E4" s="92" t="s">
        <v>32</v>
      </c>
      <c r="F4" s="92" t="s">
        <v>32</v>
      </c>
    </row>
    <row r="5" spans="1:6" x14ac:dyDescent="0.2">
      <c r="A5" s="18">
        <v>1</v>
      </c>
      <c r="B5" s="18">
        <v>2</v>
      </c>
      <c r="C5" s="18">
        <v>3</v>
      </c>
      <c r="D5" s="18">
        <v>4</v>
      </c>
      <c r="E5" s="18" t="s">
        <v>185</v>
      </c>
      <c r="F5" s="18" t="s">
        <v>201</v>
      </c>
    </row>
    <row r="6" spans="1:6" x14ac:dyDescent="0.2">
      <c r="A6" s="3" t="s">
        <v>60</v>
      </c>
      <c r="B6" s="69">
        <f>SUBTOTAL(9,B7:B21)</f>
        <v>3640820.1399999997</v>
      </c>
      <c r="C6" s="69">
        <f>SUBTOTAL(9,C7:C21)</f>
        <v>1454886.5899999999</v>
      </c>
      <c r="D6" s="69">
        <f t="shared" ref="D6" si="0">SUBTOTAL(9,D7:D21)</f>
        <v>13163619.950000001</v>
      </c>
      <c r="E6" s="29">
        <f>D6/B6*100</f>
        <v>361.5564472789365</v>
      </c>
      <c r="F6" s="29">
        <f>D6/C6*100</f>
        <v>904.78667137897003</v>
      </c>
    </row>
    <row r="7" spans="1:6" x14ac:dyDescent="0.2">
      <c r="A7" s="3" t="s">
        <v>20</v>
      </c>
      <c r="B7" s="26">
        <f>SUBTOTAL(9,B8:B9)</f>
        <v>539212.53</v>
      </c>
      <c r="C7" s="26">
        <f t="shared" ref="C7:D7" si="1">SUBTOTAL(9,C8:C9)</f>
        <v>1396419</v>
      </c>
      <c r="D7" s="26">
        <f t="shared" si="1"/>
        <v>630009.51</v>
      </c>
      <c r="E7" s="29">
        <f>D7/B7*100</f>
        <v>116.83881121976152</v>
      </c>
      <c r="F7" s="29">
        <f>D7/C7*100</f>
        <v>45.116079772618392</v>
      </c>
    </row>
    <row r="8" spans="1:6" x14ac:dyDescent="0.2">
      <c r="A8" s="65" t="s">
        <v>21</v>
      </c>
      <c r="B8" s="26">
        <v>463431.63</v>
      </c>
      <c r="C8" s="26">
        <v>1185228</v>
      </c>
      <c r="D8" s="70">
        <v>589603.49</v>
      </c>
      <c r="E8" s="29">
        <f>D8/B8*100</f>
        <v>127.22556075855245</v>
      </c>
      <c r="F8" s="29">
        <f>D8/C8*100</f>
        <v>49.74599739459412</v>
      </c>
    </row>
    <row r="9" spans="1:6" ht="25.5" x14ac:dyDescent="0.2">
      <c r="A9" s="65" t="s">
        <v>202</v>
      </c>
      <c r="B9" s="26">
        <v>75780.899999999994</v>
      </c>
      <c r="C9" s="26">
        <v>211191</v>
      </c>
      <c r="D9" s="70">
        <v>40406.019999999997</v>
      </c>
      <c r="E9" s="29">
        <f>D9/B9*100</f>
        <v>53.31953038298569</v>
      </c>
      <c r="F9" s="29">
        <f>D9/C9*100</f>
        <v>19.132453560994549</v>
      </c>
    </row>
    <row r="10" spans="1:6" x14ac:dyDescent="0.2">
      <c r="A10" s="66" t="s">
        <v>23</v>
      </c>
      <c r="B10" s="26"/>
      <c r="C10" s="26"/>
      <c r="D10" s="70"/>
      <c r="E10" s="29"/>
      <c r="F10" s="29"/>
    </row>
    <row r="11" spans="1:6" x14ac:dyDescent="0.2">
      <c r="A11" s="3" t="s">
        <v>26</v>
      </c>
      <c r="B11" s="26">
        <f>SUBTOTAL(9,B12)</f>
        <v>9375.73</v>
      </c>
      <c r="C11" s="26">
        <f t="shared" ref="C11:D11" si="2">SUBTOTAL(9,C12)</f>
        <v>29748.68</v>
      </c>
      <c r="D11" s="26">
        <f t="shared" si="2"/>
        <v>19912.79</v>
      </c>
      <c r="E11" s="29">
        <f>D11/B11*100</f>
        <v>212.38655550021176</v>
      </c>
      <c r="F11" s="29">
        <f>D11/C11*100</f>
        <v>66.936717864456512</v>
      </c>
    </row>
    <row r="12" spans="1:6" x14ac:dyDescent="0.2">
      <c r="A12" s="67" t="s">
        <v>27</v>
      </c>
      <c r="B12" s="26">
        <f>9361.31+14.42</f>
        <v>9375.73</v>
      </c>
      <c r="C12" s="26">
        <v>29748.68</v>
      </c>
      <c r="D12" s="70">
        <f>17917.8+1994.99</f>
        <v>19912.79</v>
      </c>
      <c r="E12" s="29">
        <f>D12/B12*100</f>
        <v>212.38655550021176</v>
      </c>
      <c r="F12" s="29">
        <f>D12/C12*100</f>
        <v>66.936717864456512</v>
      </c>
    </row>
    <row r="13" spans="1:6" x14ac:dyDescent="0.2">
      <c r="A13" s="16" t="s">
        <v>23</v>
      </c>
      <c r="B13" s="26"/>
      <c r="C13" s="26"/>
      <c r="D13" s="70"/>
      <c r="E13" s="29"/>
      <c r="F13" s="29"/>
    </row>
    <row r="14" spans="1:6" x14ac:dyDescent="0.2">
      <c r="A14" s="3" t="s">
        <v>149</v>
      </c>
      <c r="B14" s="26">
        <f>SUBTOTAL(9,B15)</f>
        <v>416</v>
      </c>
      <c r="C14" s="26">
        <f t="shared" ref="C14:D14" si="3">SUBTOTAL(9,C15)</f>
        <v>6868.91</v>
      </c>
      <c r="D14" s="26">
        <f t="shared" si="3"/>
        <v>783</v>
      </c>
      <c r="E14" s="29">
        <f>D14/B14*100</f>
        <v>188.22115384615387</v>
      </c>
      <c r="F14" s="29">
        <f>D14/C14*100</f>
        <v>11.399188517537716</v>
      </c>
    </row>
    <row r="15" spans="1:6" x14ac:dyDescent="0.2">
      <c r="A15" s="67" t="s">
        <v>150</v>
      </c>
      <c r="B15" s="26">
        <v>416</v>
      </c>
      <c r="C15" s="26">
        <v>6868.91</v>
      </c>
      <c r="D15" s="70">
        <v>783</v>
      </c>
      <c r="E15" s="29">
        <f>D15/B15*100</f>
        <v>188.22115384615387</v>
      </c>
      <c r="F15" s="29">
        <f>D15/C15*100</f>
        <v>11.399188517537716</v>
      </c>
    </row>
    <row r="16" spans="1:6" x14ac:dyDescent="0.2">
      <c r="A16" s="16" t="s">
        <v>23</v>
      </c>
      <c r="B16" s="26"/>
      <c r="C16" s="26"/>
      <c r="D16" s="70"/>
      <c r="E16" s="29"/>
      <c r="F16" s="29"/>
    </row>
    <row r="17" spans="1:11" x14ac:dyDescent="0.2">
      <c r="A17" s="3" t="s">
        <v>151</v>
      </c>
      <c r="B17" s="26">
        <f>SUBTOTAL(9,B18:B20)</f>
        <v>3091815.88</v>
      </c>
      <c r="C17" s="26">
        <f t="shared" ref="C17:D17" si="4">SUBTOTAL(9,C18:C20)</f>
        <v>21850</v>
      </c>
      <c r="D17" s="26">
        <f t="shared" si="4"/>
        <v>12512914.65</v>
      </c>
      <c r="E17" s="29">
        <f>D17/B17*100</f>
        <v>404.71086040220479</v>
      </c>
      <c r="F17" s="29">
        <f>D17/C17*100</f>
        <v>57267.343935926772</v>
      </c>
    </row>
    <row r="18" spans="1:11" x14ac:dyDescent="0.2">
      <c r="A18" s="71" t="s">
        <v>175</v>
      </c>
      <c r="B18" s="26">
        <v>15295</v>
      </c>
      <c r="C18" s="72">
        <v>21850</v>
      </c>
      <c r="D18" s="70">
        <v>0</v>
      </c>
      <c r="E18" s="29">
        <f>D18/B18*100</f>
        <v>0</v>
      </c>
      <c r="F18" s="29">
        <f t="shared" ref="F18:F20" si="5">D18/C18*100</f>
        <v>0</v>
      </c>
    </row>
    <row r="19" spans="1:11" x14ac:dyDescent="0.2">
      <c r="A19" s="71" t="s">
        <v>152</v>
      </c>
      <c r="B19" s="26">
        <v>0</v>
      </c>
      <c r="C19" s="72">
        <v>0</v>
      </c>
      <c r="D19" s="70">
        <v>12512914.65</v>
      </c>
      <c r="E19" s="29" t="e">
        <f>D19/B19*100</f>
        <v>#DIV/0!</v>
      </c>
      <c r="F19" s="29" t="e">
        <f t="shared" si="5"/>
        <v>#DIV/0!</v>
      </c>
      <c r="I19" s="30"/>
    </row>
    <row r="20" spans="1:11" x14ac:dyDescent="0.2">
      <c r="A20" s="71" t="s">
        <v>153</v>
      </c>
      <c r="B20" s="26">
        <v>3076520.88</v>
      </c>
      <c r="C20" s="26">
        <v>0</v>
      </c>
      <c r="D20" s="70">
        <v>0</v>
      </c>
      <c r="E20" s="29">
        <f>D20/B20*100</f>
        <v>0</v>
      </c>
      <c r="F20" s="29" t="e">
        <f t="shared" si="5"/>
        <v>#DIV/0!</v>
      </c>
    </row>
    <row r="21" spans="1:11" x14ac:dyDescent="0.2">
      <c r="A21" s="8" t="s">
        <v>154</v>
      </c>
      <c r="B21" s="26"/>
      <c r="C21" s="26"/>
      <c r="D21" s="70"/>
      <c r="E21" s="29"/>
      <c r="F21" s="29"/>
    </row>
    <row r="22" spans="1:11" x14ac:dyDescent="0.2">
      <c r="A22" s="16"/>
      <c r="B22" s="26"/>
      <c r="C22" s="26"/>
      <c r="D22" s="70"/>
      <c r="E22" s="29"/>
      <c r="F22" s="29"/>
    </row>
    <row r="23" spans="1:11" s="76" customFormat="1" ht="15.75" customHeight="1" x14ac:dyDescent="0.2">
      <c r="A23" s="3" t="s">
        <v>61</v>
      </c>
      <c r="B23" s="25">
        <f>SUBTOTAL(9,B24:B38)</f>
        <v>3421722.17</v>
      </c>
      <c r="C23" s="25">
        <f>SUBTOTAL(9,C24:C38)</f>
        <v>1454886.5899999999</v>
      </c>
      <c r="D23" s="75">
        <f>SUBTOTAL(9,D24:D38)</f>
        <v>3927602.7199999997</v>
      </c>
      <c r="E23" s="77">
        <f>D23/B23*100</f>
        <v>114.78438414536735</v>
      </c>
      <c r="F23" s="77">
        <f>D23/C23*100</f>
        <v>269.95937325946488</v>
      </c>
    </row>
    <row r="24" spans="1:11" ht="15.75" customHeight="1" x14ac:dyDescent="0.2">
      <c r="A24" s="3" t="s">
        <v>20</v>
      </c>
      <c r="B24" s="26">
        <f>SUBTOTAL(9,B25:B26)</f>
        <v>539475.06000000006</v>
      </c>
      <c r="C24" s="26">
        <f>SUBTOTAL(9,C25:C26)</f>
        <v>1396419</v>
      </c>
      <c r="D24" s="70">
        <f>SUBTOTAL(9,D25:D26)</f>
        <v>647111.91</v>
      </c>
      <c r="E24" s="29">
        <f>D24/B24*100</f>
        <v>119.95214570252793</v>
      </c>
      <c r="F24" s="29">
        <f>D24/C24*100</f>
        <v>46.34081246388083</v>
      </c>
    </row>
    <row r="25" spans="1:11" x14ac:dyDescent="0.2">
      <c r="A25" s="65" t="s">
        <v>21</v>
      </c>
      <c r="B25" s="26">
        <v>469730.19</v>
      </c>
      <c r="C25" s="26">
        <v>1185228</v>
      </c>
      <c r="D25" s="70">
        <v>616117.30000000005</v>
      </c>
      <c r="E25" s="29">
        <f>D25/B25*100</f>
        <v>131.16408379031378</v>
      </c>
      <c r="F25" s="29">
        <f>D25/C25*100</f>
        <v>51.983019300927758</v>
      </c>
    </row>
    <row r="26" spans="1:11" ht="25.5" x14ac:dyDescent="0.2">
      <c r="A26" s="65" t="s">
        <v>202</v>
      </c>
      <c r="B26" s="142">
        <v>69744.87</v>
      </c>
      <c r="C26" s="26">
        <v>211191</v>
      </c>
      <c r="D26" s="141">
        <v>30994.61</v>
      </c>
      <c r="E26" s="29">
        <f>D26/B26*100</f>
        <v>44.439985335122145</v>
      </c>
      <c r="F26" s="29">
        <f>D26/C26*100</f>
        <v>14.676103621839944</v>
      </c>
      <c r="H26" s="30"/>
    </row>
    <row r="27" spans="1:11" x14ac:dyDescent="0.2">
      <c r="A27" s="66" t="s">
        <v>23</v>
      </c>
      <c r="B27" s="26"/>
      <c r="C27" s="26"/>
      <c r="D27" s="70"/>
      <c r="E27" s="29"/>
      <c r="F27" s="29"/>
      <c r="K27" s="143"/>
    </row>
    <row r="28" spans="1:11" x14ac:dyDescent="0.2">
      <c r="A28" s="3" t="s">
        <v>26</v>
      </c>
      <c r="B28" s="26">
        <f>SUBTOTAL(9,B29)</f>
        <v>11211.71</v>
      </c>
      <c r="C28" s="26">
        <f>SUBTOTAL(9,C29)</f>
        <v>29748.68</v>
      </c>
      <c r="D28" s="26">
        <f t="shared" ref="D28" si="6">SUBTOTAL(9,D29)</f>
        <v>14564.79</v>
      </c>
      <c r="E28" s="29">
        <f>D28/B28*100</f>
        <v>129.90694550608251</v>
      </c>
      <c r="F28" s="29">
        <f>D28/C28*100</f>
        <v>48.959449629361707</v>
      </c>
      <c r="H28" s="30"/>
    </row>
    <row r="29" spans="1:11" x14ac:dyDescent="0.2">
      <c r="A29" s="67" t="s">
        <v>27</v>
      </c>
      <c r="B29" s="26">
        <v>11211.71</v>
      </c>
      <c r="C29" s="26">
        <v>29748.68</v>
      </c>
      <c r="D29" s="70">
        <v>14564.79</v>
      </c>
      <c r="E29" s="29">
        <f>D29/B29*100</f>
        <v>129.90694550608251</v>
      </c>
      <c r="F29" s="29">
        <f>D29/C29*100</f>
        <v>48.959449629361707</v>
      </c>
    </row>
    <row r="30" spans="1:11" x14ac:dyDescent="0.2">
      <c r="A30" s="8" t="s">
        <v>17</v>
      </c>
      <c r="B30" s="26"/>
      <c r="C30" s="26"/>
      <c r="D30" s="70"/>
      <c r="E30" s="29"/>
      <c r="F30" s="29"/>
    </row>
    <row r="31" spans="1:11" x14ac:dyDescent="0.2">
      <c r="A31" s="3" t="s">
        <v>149</v>
      </c>
      <c r="B31" s="26">
        <f>SUBTOTAL(9,B32)</f>
        <v>4798.6099999999997</v>
      </c>
      <c r="C31" s="26">
        <f>SUBTOTAL(9,C32)</f>
        <v>6868.91</v>
      </c>
      <c r="D31" s="26">
        <f t="shared" ref="D31" si="7">SUBTOTAL(9,D32)</f>
        <v>1183.3699999999999</v>
      </c>
      <c r="E31" s="29">
        <f>D31/B31*100</f>
        <v>24.660682989449029</v>
      </c>
      <c r="F31" s="29">
        <f>D31/C31*100</f>
        <v>17.227915346102947</v>
      </c>
    </row>
    <row r="32" spans="1:11" ht="15" customHeight="1" x14ac:dyDescent="0.2">
      <c r="A32" s="67" t="s">
        <v>150</v>
      </c>
      <c r="B32" s="74">
        <v>4798.6099999999997</v>
      </c>
      <c r="C32" s="74">
        <v>6868.91</v>
      </c>
      <c r="D32" s="74">
        <v>1183.3699999999999</v>
      </c>
      <c r="E32" s="29">
        <f>D32/B32*100</f>
        <v>24.660682989449029</v>
      </c>
      <c r="F32" s="29">
        <f>D32/C32*100</f>
        <v>17.227915346102947</v>
      </c>
      <c r="G32" s="68"/>
      <c r="H32" s="68"/>
    </row>
    <row r="33" spans="1:8" x14ac:dyDescent="0.2">
      <c r="A33" s="16" t="s">
        <v>23</v>
      </c>
      <c r="B33" s="73"/>
      <c r="C33" s="73"/>
      <c r="D33" s="73"/>
      <c r="E33" s="29"/>
      <c r="F33" s="29"/>
      <c r="G33" s="68"/>
      <c r="H33" s="68"/>
    </row>
    <row r="34" spans="1:8" x14ac:dyDescent="0.2">
      <c r="A34" s="3" t="s">
        <v>151</v>
      </c>
      <c r="B34" s="26">
        <f>SUBTOTAL(9,B35:B37)</f>
        <v>2866236.79</v>
      </c>
      <c r="C34" s="26">
        <f t="shared" ref="C34:D34" si="8">SUBTOTAL(9,C35:C37)</f>
        <v>21850</v>
      </c>
      <c r="D34" s="26">
        <f t="shared" si="8"/>
        <v>3264742.65</v>
      </c>
      <c r="E34" s="29">
        <f>D34/B34*100</f>
        <v>113.90345212894988</v>
      </c>
      <c r="F34" s="29">
        <f>D34/C34*100</f>
        <v>14941.613958810069</v>
      </c>
      <c r="G34" s="68"/>
      <c r="H34" s="68"/>
    </row>
    <row r="35" spans="1:8" x14ac:dyDescent="0.2">
      <c r="A35" s="71" t="s">
        <v>152</v>
      </c>
      <c r="B35" s="70">
        <v>1661.87</v>
      </c>
      <c r="C35" s="70">
        <v>21850</v>
      </c>
      <c r="D35" s="70">
        <v>0</v>
      </c>
      <c r="E35" s="29">
        <f>D35/B35*100</f>
        <v>0</v>
      </c>
      <c r="F35" s="29">
        <f>D35/C35*100</f>
        <v>0</v>
      </c>
    </row>
    <row r="36" spans="1:8" x14ac:dyDescent="0.2">
      <c r="A36" s="71" t="s">
        <v>152</v>
      </c>
      <c r="B36" s="70">
        <v>0</v>
      </c>
      <c r="C36" s="70">
        <v>0</v>
      </c>
      <c r="D36" s="70">
        <v>3264742.65</v>
      </c>
      <c r="E36" s="29" t="e">
        <f>D36/B36*100</f>
        <v>#DIV/0!</v>
      </c>
      <c r="F36" s="29" t="e">
        <f>D36/C36*100</f>
        <v>#DIV/0!</v>
      </c>
    </row>
    <row r="37" spans="1:8" x14ac:dyDescent="0.2">
      <c r="A37" s="71" t="s">
        <v>153</v>
      </c>
      <c r="B37" s="70">
        <v>2864574.92</v>
      </c>
      <c r="C37" s="70">
        <v>0</v>
      </c>
      <c r="D37" s="70">
        <v>0</v>
      </c>
      <c r="E37" s="29">
        <f>D37/B37*100</f>
        <v>0</v>
      </c>
      <c r="F37" s="29" t="e">
        <f>D37/C37*100</f>
        <v>#DIV/0!</v>
      </c>
    </row>
    <row r="38" spans="1:8" x14ac:dyDescent="0.2">
      <c r="A38" s="8" t="s">
        <v>155</v>
      </c>
      <c r="B38" s="70"/>
      <c r="C38" s="70"/>
      <c r="D38" s="70"/>
      <c r="E38" s="29"/>
      <c r="F38" s="29"/>
    </row>
    <row r="39" spans="1:8" x14ac:dyDescent="0.2">
      <c r="E39" s="30"/>
    </row>
    <row r="40" spans="1:8" x14ac:dyDescent="0.2">
      <c r="B40" s="30"/>
      <c r="C40" s="30"/>
      <c r="D40" s="30"/>
    </row>
    <row r="41" spans="1:8" x14ac:dyDescent="0.2">
      <c r="D41" s="30"/>
    </row>
    <row r="42" spans="1:8" x14ac:dyDescent="0.2">
      <c r="B42" s="30"/>
    </row>
    <row r="43" spans="1:8" x14ac:dyDescent="0.2">
      <c r="C43" s="30"/>
    </row>
    <row r="44" spans="1:8" x14ac:dyDescent="0.2">
      <c r="C44" s="30"/>
    </row>
    <row r="45" spans="1:8" x14ac:dyDescent="0.2">
      <c r="C45" s="30"/>
    </row>
  </sheetData>
  <mergeCells count="1">
    <mergeCell ref="A2:F3"/>
  </mergeCells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zoomScaleNormal="100" workbookViewId="0">
      <selection activeCell="C29" sqref="C29"/>
    </sheetView>
  </sheetViews>
  <sheetFormatPr defaultRowHeight="15" x14ac:dyDescent="0.25"/>
  <cols>
    <col min="1" max="1" width="37.7109375" style="32" customWidth="1"/>
    <col min="2" max="4" width="25.28515625" style="32" customWidth="1"/>
    <col min="5" max="5" width="15.7109375" style="32" customWidth="1"/>
    <col min="6" max="6" width="17" style="32" customWidth="1"/>
    <col min="7" max="16384" width="9.140625" style="32"/>
  </cols>
  <sheetData>
    <row r="1" spans="1:6" ht="18" x14ac:dyDescent="0.25">
      <c r="A1" s="78"/>
      <c r="B1" s="78"/>
      <c r="C1" s="78"/>
      <c r="D1" s="22"/>
      <c r="E1" s="22"/>
    </row>
    <row r="2" spans="1:6" ht="15.75" customHeight="1" x14ac:dyDescent="0.25">
      <c r="A2" s="156" t="s">
        <v>51</v>
      </c>
      <c r="B2" s="156"/>
      <c r="C2" s="156"/>
      <c r="D2" s="156"/>
      <c r="E2" s="156"/>
      <c r="F2" s="156"/>
    </row>
    <row r="3" spans="1:6" ht="18" x14ac:dyDescent="0.25">
      <c r="A3" s="78"/>
      <c r="B3" s="78"/>
      <c r="C3" s="78"/>
      <c r="D3" s="22"/>
      <c r="E3" s="22"/>
    </row>
    <row r="4" spans="1:6" ht="25.5" x14ac:dyDescent="0.25">
      <c r="A4" s="18" t="s">
        <v>8</v>
      </c>
      <c r="B4" s="92" t="s">
        <v>184</v>
      </c>
      <c r="C4" s="92" t="s">
        <v>183</v>
      </c>
      <c r="D4" s="92" t="s">
        <v>187</v>
      </c>
      <c r="E4" s="92" t="s">
        <v>32</v>
      </c>
      <c r="F4" s="92" t="s">
        <v>32</v>
      </c>
    </row>
    <row r="5" spans="1:6" x14ac:dyDescent="0.25">
      <c r="A5" s="19">
        <v>1</v>
      </c>
      <c r="B5" s="19">
        <v>2</v>
      </c>
      <c r="C5" s="19">
        <v>3</v>
      </c>
      <c r="D5" s="19">
        <v>4</v>
      </c>
      <c r="E5" s="19" t="s">
        <v>185</v>
      </c>
      <c r="F5" s="19" t="s">
        <v>201</v>
      </c>
    </row>
    <row r="6" spans="1:6" ht="15.75" customHeight="1" x14ac:dyDescent="0.25">
      <c r="A6" s="3" t="s">
        <v>61</v>
      </c>
      <c r="B6" s="25">
        <f>+B7</f>
        <v>3421722.17</v>
      </c>
      <c r="C6" s="25">
        <f t="shared" ref="C6:D6" si="0">+C7</f>
        <v>1454886.5900000008</v>
      </c>
      <c r="D6" s="25">
        <f t="shared" si="0"/>
        <v>3927602.72</v>
      </c>
      <c r="E6" s="126">
        <f>+D6/B6*100</f>
        <v>114.78438414536738</v>
      </c>
      <c r="F6" s="126">
        <f>+D6/C6*100</f>
        <v>269.95937325946471</v>
      </c>
    </row>
    <row r="7" spans="1:6" ht="15.75" customHeight="1" x14ac:dyDescent="0.25">
      <c r="A7" s="3" t="s">
        <v>161</v>
      </c>
      <c r="B7" s="26">
        <f>SUBTOTAL(9,B8)</f>
        <v>3421722.17</v>
      </c>
      <c r="C7" s="26">
        <f t="shared" ref="C7:D7" si="1">SUBTOTAL(9,C8)</f>
        <v>1454886.5900000008</v>
      </c>
      <c r="D7" s="26">
        <f t="shared" si="1"/>
        <v>3927602.72</v>
      </c>
      <c r="E7" s="29">
        <f>+D7/B7*100</f>
        <v>114.78438414536738</v>
      </c>
      <c r="F7" s="140">
        <f>+D7/C7*100</f>
        <v>269.95937325946471</v>
      </c>
    </row>
    <row r="8" spans="1:6" x14ac:dyDescent="0.25">
      <c r="A8" s="17" t="s">
        <v>162</v>
      </c>
      <c r="B8" s="88">
        <v>3421722.17</v>
      </c>
      <c r="C8" s="34">
        <v>1454886.5900000008</v>
      </c>
      <c r="D8" s="89">
        <v>3927602.72</v>
      </c>
      <c r="E8" s="29">
        <f>+D8/B8*100</f>
        <v>114.78438414536738</v>
      </c>
      <c r="F8" s="140">
        <f>+D8/C8*100</f>
        <v>269.95937325946471</v>
      </c>
    </row>
    <row r="9" spans="1:6" x14ac:dyDescent="0.25">
      <c r="A9" s="13"/>
      <c r="B9" s="1"/>
      <c r="C9" s="1"/>
      <c r="D9" s="86"/>
      <c r="E9" s="86"/>
      <c r="F9" s="86"/>
    </row>
    <row r="10" spans="1:6" x14ac:dyDescent="0.25">
      <c r="A10" s="9" t="s">
        <v>17</v>
      </c>
      <c r="B10" s="1"/>
      <c r="C10" s="1"/>
      <c r="D10" s="86"/>
      <c r="E10" s="86"/>
      <c r="F10" s="86"/>
    </row>
    <row r="11" spans="1:6" x14ac:dyDescent="0.25">
      <c r="A11" s="8" t="s">
        <v>17</v>
      </c>
      <c r="B11" s="1"/>
      <c r="C11" s="1"/>
      <c r="D11" s="86"/>
      <c r="E11" s="86"/>
      <c r="F11" s="86"/>
    </row>
    <row r="13" spans="1:6" x14ac:dyDescent="0.25">
      <c r="A13" s="87"/>
      <c r="B13" s="87"/>
      <c r="C13" s="87"/>
      <c r="D13" s="87"/>
      <c r="E13" s="87"/>
    </row>
    <row r="14" spans="1:6" x14ac:dyDescent="0.25">
      <c r="A14" s="87"/>
      <c r="B14" s="90"/>
      <c r="C14" s="90"/>
      <c r="D14" s="90"/>
      <c r="E14" s="87"/>
    </row>
    <row r="15" spans="1:6" x14ac:dyDescent="0.25">
      <c r="A15" s="87"/>
      <c r="B15" s="90"/>
      <c r="C15" s="90"/>
      <c r="D15" s="90"/>
      <c r="E15" s="87"/>
    </row>
  </sheetData>
  <mergeCells count="1">
    <mergeCell ref="A2:F2"/>
  </mergeCells>
  <conditionalFormatting sqref="D8">
    <cfRule type="cellIs" dxfId="1" priority="2" operator="lessThan">
      <formula>-0.001</formula>
    </cfRule>
  </conditionalFormatting>
  <conditionalFormatting sqref="B8">
    <cfRule type="cellIs" dxfId="0" priority="1" operator="lessThan">
      <formula>-0.001</formula>
    </cfRule>
  </conditionalFormatting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workbookViewId="0">
      <selection activeCell="F17" sqref="F17"/>
    </sheetView>
  </sheetViews>
  <sheetFormatPr defaultRowHeight="15" x14ac:dyDescent="0.25"/>
  <cols>
    <col min="1" max="1" width="7.42578125" style="32" bestFit="1" customWidth="1"/>
    <col min="2" max="2" width="8.42578125" style="32" bestFit="1" customWidth="1"/>
    <col min="3" max="3" width="8.42578125" style="32" customWidth="1"/>
    <col min="4" max="4" width="5.42578125" style="32" bestFit="1" customWidth="1"/>
    <col min="5" max="9" width="25.28515625" style="32" customWidth="1"/>
    <col min="10" max="11" width="15.7109375" style="32" customWidth="1"/>
    <col min="12" max="16384" width="9.140625" style="32"/>
  </cols>
  <sheetData>
    <row r="1" spans="1:11" ht="18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5.75" customHeight="1" x14ac:dyDescent="0.25">
      <c r="A2" s="156" t="s">
        <v>12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1" ht="18" x14ac:dyDescent="0.25">
      <c r="A3" s="78"/>
      <c r="B3" s="78"/>
      <c r="C3" s="78"/>
      <c r="D3" s="78"/>
      <c r="E3" s="78"/>
      <c r="F3" s="78"/>
      <c r="G3" s="78"/>
      <c r="H3" s="78"/>
      <c r="I3" s="22"/>
      <c r="J3" s="22"/>
      <c r="K3" s="22"/>
    </row>
    <row r="4" spans="1:11" ht="18" customHeight="1" x14ac:dyDescent="0.25">
      <c r="A4" s="156" t="s">
        <v>68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</row>
    <row r="5" spans="1:11" ht="15.75" customHeight="1" x14ac:dyDescent="0.25">
      <c r="A5" s="156" t="s">
        <v>52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</row>
    <row r="6" spans="1:11" ht="18" x14ac:dyDescent="0.25">
      <c r="A6" s="78"/>
      <c r="B6" s="78"/>
      <c r="C6" s="78"/>
      <c r="D6" s="78"/>
      <c r="E6" s="78"/>
      <c r="F6" s="78"/>
      <c r="G6" s="78"/>
      <c r="H6" s="78"/>
      <c r="I6" s="22"/>
      <c r="J6" s="22"/>
      <c r="K6" s="22"/>
    </row>
    <row r="7" spans="1:11" ht="25.5" customHeight="1" x14ac:dyDescent="0.25">
      <c r="A7" s="172" t="s">
        <v>8</v>
      </c>
      <c r="B7" s="173"/>
      <c r="C7" s="173"/>
      <c r="D7" s="173"/>
      <c r="E7" s="174"/>
      <c r="F7" s="79" t="s">
        <v>30</v>
      </c>
      <c r="G7" s="79" t="s">
        <v>66</v>
      </c>
      <c r="H7" s="79" t="s">
        <v>63</v>
      </c>
      <c r="I7" s="79" t="s">
        <v>31</v>
      </c>
      <c r="J7" s="79" t="s">
        <v>32</v>
      </c>
      <c r="K7" s="79" t="s">
        <v>64</v>
      </c>
    </row>
    <row r="8" spans="1:11" x14ac:dyDescent="0.25">
      <c r="A8" s="172">
        <v>1</v>
      </c>
      <c r="B8" s="173"/>
      <c r="C8" s="173"/>
      <c r="D8" s="173"/>
      <c r="E8" s="174"/>
      <c r="F8" s="80">
        <v>2</v>
      </c>
      <c r="G8" s="80">
        <v>3</v>
      </c>
      <c r="H8" s="80">
        <v>4</v>
      </c>
      <c r="I8" s="80">
        <v>5</v>
      </c>
      <c r="J8" s="80" t="s">
        <v>47</v>
      </c>
      <c r="K8" s="80" t="s">
        <v>48</v>
      </c>
    </row>
    <row r="9" spans="1:11" ht="25.5" x14ac:dyDescent="0.25">
      <c r="A9" s="3">
        <v>8</v>
      </c>
      <c r="B9" s="3"/>
      <c r="C9" s="3"/>
      <c r="D9" s="3"/>
      <c r="E9" s="3" t="s">
        <v>9</v>
      </c>
      <c r="F9" s="1"/>
      <c r="G9" s="1"/>
      <c r="H9" s="1"/>
      <c r="I9" s="86"/>
      <c r="J9" s="86"/>
      <c r="K9" s="86"/>
    </row>
    <row r="10" spans="1:11" x14ac:dyDescent="0.25">
      <c r="A10" s="3"/>
      <c r="B10" s="8">
        <v>84</v>
      </c>
      <c r="C10" s="8"/>
      <c r="D10" s="8"/>
      <c r="E10" s="8" t="s">
        <v>14</v>
      </c>
      <c r="F10" s="1"/>
      <c r="G10" s="1"/>
      <c r="H10" s="1"/>
      <c r="I10" s="86"/>
      <c r="J10" s="86"/>
      <c r="K10" s="86"/>
    </row>
    <row r="11" spans="1:11" ht="51" x14ac:dyDescent="0.25">
      <c r="A11" s="4"/>
      <c r="B11" s="4"/>
      <c r="C11" s="4">
        <v>841</v>
      </c>
      <c r="D11" s="4"/>
      <c r="E11" s="17" t="s">
        <v>53</v>
      </c>
      <c r="F11" s="1"/>
      <c r="G11" s="1"/>
      <c r="H11" s="1"/>
      <c r="I11" s="86"/>
      <c r="J11" s="86"/>
      <c r="K11" s="86"/>
    </row>
    <row r="12" spans="1:11" ht="25.5" x14ac:dyDescent="0.25">
      <c r="A12" s="4"/>
      <c r="B12" s="4"/>
      <c r="C12" s="4"/>
      <c r="D12" s="4">
        <v>8413</v>
      </c>
      <c r="E12" s="17" t="s">
        <v>54</v>
      </c>
      <c r="F12" s="1"/>
      <c r="G12" s="1"/>
      <c r="H12" s="1"/>
      <c r="I12" s="86"/>
      <c r="J12" s="86"/>
      <c r="K12" s="86"/>
    </row>
    <row r="13" spans="1:11" x14ac:dyDescent="0.25">
      <c r="A13" s="4"/>
      <c r="B13" s="4"/>
      <c r="C13" s="4"/>
      <c r="D13" s="5" t="s">
        <v>23</v>
      </c>
      <c r="E13" s="10"/>
      <c r="F13" s="1"/>
      <c r="G13" s="1"/>
      <c r="H13" s="1"/>
      <c r="I13" s="86"/>
      <c r="J13" s="86"/>
      <c r="K13" s="86"/>
    </row>
    <row r="14" spans="1:11" ht="25.5" x14ac:dyDescent="0.25">
      <c r="A14" s="6">
        <v>5</v>
      </c>
      <c r="B14" s="7"/>
      <c r="C14" s="7"/>
      <c r="D14" s="7"/>
      <c r="E14" s="11" t="s">
        <v>10</v>
      </c>
      <c r="F14" s="1"/>
      <c r="G14" s="1"/>
      <c r="H14" s="1"/>
      <c r="I14" s="86"/>
      <c r="J14" s="86"/>
      <c r="K14" s="86"/>
    </row>
    <row r="15" spans="1:11" ht="25.5" x14ac:dyDescent="0.25">
      <c r="A15" s="8"/>
      <c r="B15" s="8">
        <v>54</v>
      </c>
      <c r="C15" s="8"/>
      <c r="D15" s="8"/>
      <c r="E15" s="12" t="s">
        <v>15</v>
      </c>
      <c r="F15" s="1"/>
      <c r="G15" s="1"/>
      <c r="H15" s="2"/>
      <c r="I15" s="86"/>
      <c r="J15" s="86"/>
      <c r="K15" s="86"/>
    </row>
    <row r="16" spans="1:11" ht="63.75" x14ac:dyDescent="0.25">
      <c r="A16" s="8"/>
      <c r="B16" s="8"/>
      <c r="C16" s="8">
        <v>541</v>
      </c>
      <c r="D16" s="17"/>
      <c r="E16" s="17" t="s">
        <v>55</v>
      </c>
      <c r="F16" s="1"/>
      <c r="G16" s="1"/>
      <c r="H16" s="2"/>
      <c r="I16" s="86"/>
      <c r="J16" s="86"/>
      <c r="K16" s="86"/>
    </row>
    <row r="17" spans="1:11" ht="38.25" x14ac:dyDescent="0.25">
      <c r="A17" s="8"/>
      <c r="B17" s="8"/>
      <c r="C17" s="8"/>
      <c r="D17" s="17">
        <v>5413</v>
      </c>
      <c r="E17" s="17" t="s">
        <v>56</v>
      </c>
      <c r="F17" s="1"/>
      <c r="G17" s="1"/>
      <c r="H17" s="2"/>
      <c r="I17" s="86"/>
      <c r="J17" s="86"/>
      <c r="K17" s="86"/>
    </row>
    <row r="18" spans="1:11" x14ac:dyDescent="0.25">
      <c r="A18" s="9"/>
      <c r="B18" s="7"/>
      <c r="C18" s="7"/>
      <c r="D18" s="7"/>
      <c r="E18" s="11" t="s">
        <v>23</v>
      </c>
      <c r="F18" s="1"/>
      <c r="G18" s="1"/>
      <c r="H18" s="1"/>
      <c r="I18" s="86"/>
      <c r="J18" s="86"/>
      <c r="K18" s="86"/>
    </row>
    <row r="20" spans="1:11" x14ac:dyDescent="0.25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</row>
    <row r="21" spans="1:11" x14ac:dyDescent="0.2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x14ac:dyDescent="0.2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</row>
  </sheetData>
  <mergeCells count="5">
    <mergeCell ref="A7:E7"/>
    <mergeCell ref="A8:E8"/>
    <mergeCell ref="A2:K2"/>
    <mergeCell ref="A4:K4"/>
    <mergeCell ref="A5:K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8"/>
  <sheetViews>
    <sheetView workbookViewId="0">
      <selection activeCell="D21" sqref="D21"/>
    </sheetView>
  </sheetViews>
  <sheetFormatPr defaultRowHeight="15" x14ac:dyDescent="0.25"/>
  <cols>
    <col min="1" max="1" width="37.7109375" style="32" customWidth="1"/>
    <col min="2" max="5" width="25.28515625" style="32" customWidth="1"/>
    <col min="6" max="7" width="15.7109375" style="32" customWidth="1"/>
    <col min="8" max="16384" width="9.140625" style="32"/>
  </cols>
  <sheetData>
    <row r="1" spans="1:7" ht="18" x14ac:dyDescent="0.25">
      <c r="A1" s="78"/>
      <c r="B1" s="78"/>
      <c r="C1" s="78"/>
      <c r="D1" s="78"/>
      <c r="E1" s="22"/>
      <c r="F1" s="22"/>
      <c r="G1" s="22"/>
    </row>
    <row r="2" spans="1:7" ht="15.75" customHeight="1" x14ac:dyDescent="0.25">
      <c r="A2" s="156" t="s">
        <v>57</v>
      </c>
      <c r="B2" s="156"/>
      <c r="C2" s="156"/>
      <c r="D2" s="156"/>
      <c r="E2" s="156"/>
      <c r="F2" s="156"/>
      <c r="G2" s="156"/>
    </row>
    <row r="3" spans="1:7" ht="18" x14ac:dyDescent="0.25">
      <c r="A3" s="78"/>
      <c r="B3" s="78"/>
      <c r="C3" s="78"/>
      <c r="D3" s="78"/>
      <c r="E3" s="22"/>
      <c r="F3" s="22"/>
      <c r="G3" s="22"/>
    </row>
    <row r="4" spans="1:7" ht="25.5" x14ac:dyDescent="0.25">
      <c r="A4" s="18" t="s">
        <v>8</v>
      </c>
      <c r="B4" s="18" t="s">
        <v>70</v>
      </c>
      <c r="C4" s="18" t="s">
        <v>66</v>
      </c>
      <c r="D4" s="18" t="s">
        <v>63</v>
      </c>
      <c r="E4" s="18" t="s">
        <v>71</v>
      </c>
      <c r="F4" s="18" t="s">
        <v>32</v>
      </c>
      <c r="G4" s="18" t="s">
        <v>64</v>
      </c>
    </row>
    <row r="5" spans="1:7" x14ac:dyDescent="0.2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 t="s">
        <v>47</v>
      </c>
      <c r="G5" s="18" t="s">
        <v>48</v>
      </c>
    </row>
    <row r="6" spans="1:7" x14ac:dyDescent="0.25">
      <c r="A6" s="3" t="s">
        <v>58</v>
      </c>
      <c r="B6" s="1"/>
      <c r="C6" s="1"/>
      <c r="D6" s="2"/>
      <c r="E6" s="86"/>
      <c r="F6" s="86"/>
      <c r="G6" s="86"/>
    </row>
    <row r="7" spans="1:7" x14ac:dyDescent="0.25">
      <c r="A7" s="3" t="s">
        <v>20</v>
      </c>
      <c r="B7" s="1"/>
      <c r="C7" s="1"/>
      <c r="D7" s="1"/>
      <c r="E7" s="86"/>
      <c r="F7" s="86"/>
      <c r="G7" s="86"/>
    </row>
    <row r="8" spans="1:7" x14ac:dyDescent="0.25">
      <c r="A8" s="14" t="s">
        <v>21</v>
      </c>
      <c r="B8" s="1"/>
      <c r="C8" s="1"/>
      <c r="D8" s="1"/>
      <c r="E8" s="86"/>
      <c r="F8" s="86"/>
      <c r="G8" s="86"/>
    </row>
    <row r="9" spans="1:7" x14ac:dyDescent="0.25">
      <c r="A9" s="15" t="s">
        <v>22</v>
      </c>
      <c r="B9" s="1"/>
      <c r="C9" s="1"/>
      <c r="D9" s="1"/>
      <c r="E9" s="86"/>
      <c r="F9" s="86"/>
      <c r="G9" s="86"/>
    </row>
    <row r="10" spans="1:7" x14ac:dyDescent="0.25">
      <c r="A10" s="15" t="s">
        <v>23</v>
      </c>
      <c r="B10" s="1"/>
      <c r="C10" s="1"/>
      <c r="D10" s="1"/>
      <c r="E10" s="86"/>
      <c r="F10" s="86"/>
      <c r="G10" s="86"/>
    </row>
    <row r="11" spans="1:7" x14ac:dyDescent="0.25">
      <c r="A11" s="3" t="s">
        <v>24</v>
      </c>
      <c r="B11" s="1"/>
      <c r="C11" s="1"/>
      <c r="D11" s="2"/>
      <c r="E11" s="86"/>
      <c r="F11" s="86"/>
      <c r="G11" s="86"/>
    </row>
    <row r="12" spans="1:7" x14ac:dyDescent="0.25">
      <c r="A12" s="16" t="s">
        <v>25</v>
      </c>
      <c r="B12" s="1"/>
      <c r="C12" s="1"/>
      <c r="D12" s="2"/>
      <c r="E12" s="86"/>
      <c r="F12" s="86"/>
      <c r="G12" s="86"/>
    </row>
    <row r="13" spans="1:7" x14ac:dyDescent="0.25">
      <c r="A13" s="3" t="s">
        <v>26</v>
      </c>
      <c r="B13" s="1"/>
      <c r="C13" s="1"/>
      <c r="D13" s="2"/>
      <c r="E13" s="86"/>
      <c r="F13" s="86"/>
      <c r="G13" s="86"/>
    </row>
    <row r="14" spans="1:7" x14ac:dyDescent="0.25">
      <c r="A14" s="16" t="s">
        <v>27</v>
      </c>
      <c r="B14" s="1"/>
      <c r="C14" s="1"/>
      <c r="D14" s="2"/>
      <c r="E14" s="86"/>
      <c r="F14" s="86"/>
      <c r="G14" s="86"/>
    </row>
    <row r="15" spans="1:7" x14ac:dyDescent="0.25">
      <c r="A15" s="8" t="s">
        <v>17</v>
      </c>
      <c r="B15" s="1"/>
      <c r="C15" s="1"/>
      <c r="D15" s="2"/>
      <c r="E15" s="86"/>
      <c r="F15" s="86"/>
      <c r="G15" s="86"/>
    </row>
    <row r="16" spans="1:7" x14ac:dyDescent="0.25">
      <c r="A16" s="16"/>
      <c r="B16" s="1"/>
      <c r="C16" s="1"/>
      <c r="D16" s="2"/>
      <c r="E16" s="86"/>
      <c r="F16" s="86"/>
      <c r="G16" s="86"/>
    </row>
    <row r="17" spans="1:7" ht="15.75" customHeight="1" x14ac:dyDescent="0.25">
      <c r="A17" s="3" t="s">
        <v>59</v>
      </c>
      <c r="B17" s="1"/>
      <c r="C17" s="1"/>
      <c r="D17" s="2"/>
      <c r="E17" s="86"/>
      <c r="F17" s="86"/>
      <c r="G17" s="86"/>
    </row>
    <row r="18" spans="1:7" ht="15.75" customHeight="1" x14ac:dyDescent="0.25">
      <c r="A18" s="3" t="s">
        <v>20</v>
      </c>
      <c r="B18" s="1"/>
      <c r="C18" s="1"/>
      <c r="D18" s="1"/>
      <c r="E18" s="86"/>
      <c r="F18" s="86"/>
      <c r="G18" s="86"/>
    </row>
    <row r="19" spans="1:7" x14ac:dyDescent="0.25">
      <c r="A19" s="14" t="s">
        <v>21</v>
      </c>
      <c r="B19" s="1"/>
      <c r="C19" s="1"/>
      <c r="D19" s="1"/>
      <c r="E19" s="86"/>
      <c r="F19" s="86"/>
      <c r="G19" s="86"/>
    </row>
    <row r="20" spans="1:7" x14ac:dyDescent="0.25">
      <c r="A20" s="15" t="s">
        <v>22</v>
      </c>
      <c r="B20" s="1"/>
      <c r="C20" s="1"/>
      <c r="D20" s="1"/>
      <c r="E20" s="86"/>
      <c r="F20" s="86"/>
      <c r="G20" s="86"/>
    </row>
    <row r="21" spans="1:7" x14ac:dyDescent="0.25">
      <c r="A21" s="15" t="s">
        <v>23</v>
      </c>
      <c r="B21" s="1"/>
      <c r="C21" s="1"/>
      <c r="D21" s="1"/>
      <c r="E21" s="86"/>
      <c r="F21" s="86"/>
      <c r="G21" s="86"/>
    </row>
    <row r="22" spans="1:7" x14ac:dyDescent="0.25">
      <c r="A22" s="3" t="s">
        <v>24</v>
      </c>
      <c r="B22" s="1"/>
      <c r="C22" s="1"/>
      <c r="D22" s="2"/>
      <c r="E22" s="86"/>
      <c r="F22" s="86"/>
      <c r="G22" s="86"/>
    </row>
    <row r="23" spans="1:7" x14ac:dyDescent="0.25">
      <c r="A23" s="16" t="s">
        <v>25</v>
      </c>
      <c r="B23" s="1"/>
      <c r="C23" s="1"/>
      <c r="D23" s="2"/>
      <c r="E23" s="86"/>
      <c r="F23" s="86"/>
      <c r="G23" s="86"/>
    </row>
    <row r="24" spans="1:7" x14ac:dyDescent="0.25">
      <c r="A24" s="3" t="s">
        <v>26</v>
      </c>
      <c r="B24" s="1"/>
      <c r="C24" s="1"/>
      <c r="D24" s="2"/>
      <c r="E24" s="86"/>
      <c r="F24" s="86"/>
      <c r="G24" s="86"/>
    </row>
    <row r="25" spans="1:7" x14ac:dyDescent="0.25">
      <c r="A25" s="16" t="s">
        <v>27</v>
      </c>
      <c r="B25" s="1"/>
      <c r="C25" s="1"/>
      <c r="D25" s="2"/>
      <c r="E25" s="86"/>
      <c r="F25" s="86"/>
      <c r="G25" s="86"/>
    </row>
    <row r="26" spans="1:7" x14ac:dyDescent="0.25">
      <c r="A26" s="8" t="s">
        <v>17</v>
      </c>
      <c r="B26" s="1"/>
      <c r="C26" s="1"/>
      <c r="D26" s="2"/>
      <c r="E26" s="86"/>
      <c r="F26" s="86"/>
      <c r="G26" s="86"/>
    </row>
    <row r="28" spans="1:7" x14ac:dyDescent="0.25">
      <c r="A28" s="91"/>
      <c r="B28" s="91"/>
      <c r="C28" s="91"/>
      <c r="D28" s="91"/>
      <c r="E28" s="91"/>
      <c r="F28" s="91"/>
      <c r="G28" s="91"/>
    </row>
  </sheetData>
  <mergeCells count="1">
    <mergeCell ref="A2:G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E137"/>
  <sheetViews>
    <sheetView zoomScale="85" zoomScaleNormal="85" workbookViewId="0">
      <selection activeCell="K12" sqref="K12"/>
    </sheetView>
  </sheetViews>
  <sheetFormatPr defaultRowHeight="15" x14ac:dyDescent="0.25"/>
  <cols>
    <col min="1" max="1" width="7.42578125" style="32" bestFit="1" customWidth="1"/>
    <col min="2" max="2" width="8.42578125" style="32" bestFit="1" customWidth="1"/>
    <col min="3" max="3" width="25.42578125" style="32" customWidth="1"/>
    <col min="4" max="4" width="39" style="32" customWidth="1"/>
    <col min="5" max="5" width="19.28515625" style="32" customWidth="1"/>
    <col min="6" max="6" width="19.7109375" style="32" customWidth="1"/>
    <col min="7" max="7" width="15.7109375" style="32" customWidth="1"/>
    <col min="8" max="8" width="24.28515625" style="32" customWidth="1"/>
    <col min="9" max="10" width="10.28515625" style="32" bestFit="1" customWidth="1"/>
    <col min="11" max="16384" width="9.140625" style="32"/>
  </cols>
  <sheetData>
    <row r="1" spans="1:10" ht="18" x14ac:dyDescent="0.25">
      <c r="A1" s="81"/>
      <c r="B1" s="81"/>
      <c r="C1" s="81"/>
      <c r="D1" s="81"/>
      <c r="E1" s="81"/>
      <c r="F1" s="81"/>
      <c r="G1" s="22"/>
      <c r="H1" s="22"/>
    </row>
    <row r="2" spans="1:10" ht="18" customHeight="1" x14ac:dyDescent="0.25">
      <c r="A2" s="156" t="s">
        <v>11</v>
      </c>
      <c r="B2" s="156"/>
      <c r="C2" s="156"/>
      <c r="D2" s="156"/>
      <c r="E2" s="156"/>
      <c r="F2" s="156"/>
      <c r="G2" s="156"/>
      <c r="H2" s="33"/>
    </row>
    <row r="3" spans="1:10" ht="18" x14ac:dyDescent="0.25">
      <c r="A3" s="81"/>
      <c r="B3" s="81"/>
      <c r="C3" s="81"/>
      <c r="D3" s="81"/>
      <c r="E3" s="81"/>
      <c r="F3" s="81"/>
      <c r="G3" s="22"/>
      <c r="H3" s="22"/>
    </row>
    <row r="4" spans="1:10" ht="15.75" x14ac:dyDescent="0.25">
      <c r="A4" s="189" t="s">
        <v>73</v>
      </c>
      <c r="B4" s="189"/>
      <c r="C4" s="189"/>
      <c r="D4" s="189"/>
      <c r="E4" s="189"/>
      <c r="F4" s="189"/>
      <c r="G4" s="189"/>
    </row>
    <row r="5" spans="1:10" ht="18" x14ac:dyDescent="0.25">
      <c r="A5" s="81"/>
      <c r="B5" s="81"/>
      <c r="C5" s="81"/>
      <c r="D5" s="81"/>
      <c r="E5" s="81"/>
      <c r="F5" s="81"/>
      <c r="G5" s="22"/>
    </row>
    <row r="6" spans="1:10" ht="25.5" x14ac:dyDescent="0.25">
      <c r="A6" s="172" t="s">
        <v>8</v>
      </c>
      <c r="B6" s="173"/>
      <c r="C6" s="173"/>
      <c r="D6" s="174"/>
      <c r="E6" s="18" t="s">
        <v>188</v>
      </c>
      <c r="F6" s="18" t="s">
        <v>186</v>
      </c>
      <c r="G6" s="18" t="s">
        <v>64</v>
      </c>
    </row>
    <row r="7" spans="1:10" s="96" customFormat="1" ht="11.25" x14ac:dyDescent="0.2">
      <c r="A7" s="190">
        <v>1</v>
      </c>
      <c r="B7" s="191"/>
      <c r="C7" s="191"/>
      <c r="D7" s="192"/>
      <c r="E7" s="19">
        <v>2</v>
      </c>
      <c r="F7" s="19">
        <v>3</v>
      </c>
      <c r="G7" s="19" t="s">
        <v>203</v>
      </c>
    </row>
    <row r="8" spans="1:10" s="98" customFormat="1" ht="30" customHeight="1" x14ac:dyDescent="0.25">
      <c r="A8" s="177" t="s">
        <v>163</v>
      </c>
      <c r="B8" s="178"/>
      <c r="C8" s="179"/>
      <c r="D8" s="128" t="s">
        <v>164</v>
      </c>
      <c r="E8" s="103">
        <f>SUBTOTAL(9,E9:E124)</f>
        <v>233040.99577609665</v>
      </c>
      <c r="F8" s="103">
        <f>SUBTOTAL(9,F9:F124)</f>
        <v>30994.61</v>
      </c>
      <c r="G8" s="97">
        <f>+F8/E8*100</f>
        <v>13.300067611185156</v>
      </c>
      <c r="I8" s="127"/>
      <c r="J8" s="127"/>
    </row>
    <row r="9" spans="1:10" s="98" customFormat="1" ht="30" customHeight="1" x14ac:dyDescent="0.25">
      <c r="A9" s="180" t="s">
        <v>166</v>
      </c>
      <c r="B9" s="181"/>
      <c r="C9" s="182"/>
      <c r="D9" s="129" t="s">
        <v>176</v>
      </c>
      <c r="E9" s="97"/>
      <c r="F9" s="97"/>
      <c r="G9" s="97"/>
      <c r="I9" s="106"/>
    </row>
    <row r="10" spans="1:10" s="98" customFormat="1" ht="30" customHeight="1" x14ac:dyDescent="0.25">
      <c r="A10" s="183">
        <v>11</v>
      </c>
      <c r="B10" s="184"/>
      <c r="C10" s="185"/>
      <c r="D10" s="130" t="s">
        <v>165</v>
      </c>
      <c r="E10" s="99">
        <f t="shared" ref="E10:F10" si="0">SUBTOTAL(9,E11:E14)</f>
        <v>30000</v>
      </c>
      <c r="F10" s="99">
        <f t="shared" si="0"/>
        <v>0</v>
      </c>
      <c r="G10" s="100">
        <f t="shared" ref="G10" si="1">+F10/E10*100</f>
        <v>0</v>
      </c>
      <c r="I10" s="106"/>
    </row>
    <row r="11" spans="1:10" ht="30" customHeight="1" x14ac:dyDescent="0.25">
      <c r="A11" s="82">
        <v>3</v>
      </c>
      <c r="B11" s="83"/>
      <c r="C11" s="84"/>
      <c r="D11" s="131" t="s">
        <v>4</v>
      </c>
      <c r="E11" s="109">
        <f t="shared" ref="E11:F11" si="2">SUBTOTAL(9,E12:E14)</f>
        <v>30000</v>
      </c>
      <c r="F11" s="109">
        <f t="shared" si="2"/>
        <v>0</v>
      </c>
      <c r="G11" s="110">
        <f t="shared" ref="G11:G68" si="3">+F11/E11*100</f>
        <v>0</v>
      </c>
    </row>
    <row r="12" spans="1:10" ht="30" customHeight="1" x14ac:dyDescent="0.25">
      <c r="A12" s="82">
        <v>32</v>
      </c>
      <c r="B12" s="83"/>
      <c r="C12" s="84"/>
      <c r="D12" s="131" t="s">
        <v>167</v>
      </c>
      <c r="E12" s="109">
        <f>SUBTOTAL(9,E13:E14)</f>
        <v>30000</v>
      </c>
      <c r="F12" s="109">
        <f t="shared" ref="F12" si="4">SUBTOTAL(9,F13:F14)</f>
        <v>0</v>
      </c>
      <c r="G12" s="110">
        <f>+F12/E12*100</f>
        <v>0</v>
      </c>
      <c r="I12" s="122"/>
    </row>
    <row r="13" spans="1:10" ht="30" customHeight="1" x14ac:dyDescent="0.25">
      <c r="A13" s="82">
        <v>3237</v>
      </c>
      <c r="B13" s="83"/>
      <c r="C13" s="84"/>
      <c r="D13" s="131" t="s">
        <v>120</v>
      </c>
      <c r="E13" s="110">
        <v>10000</v>
      </c>
      <c r="F13" s="110">
        <v>0</v>
      </c>
      <c r="G13" s="110">
        <f t="shared" si="3"/>
        <v>0</v>
      </c>
      <c r="I13" s="122"/>
    </row>
    <row r="14" spans="1:10" ht="30" customHeight="1" x14ac:dyDescent="0.25">
      <c r="A14" s="82">
        <v>3239</v>
      </c>
      <c r="B14" s="83"/>
      <c r="C14" s="84"/>
      <c r="D14" s="131" t="s">
        <v>168</v>
      </c>
      <c r="E14" s="110">
        <v>20000</v>
      </c>
      <c r="F14" s="110">
        <v>0</v>
      </c>
      <c r="G14" s="110">
        <f t="shared" si="3"/>
        <v>0</v>
      </c>
    </row>
    <row r="15" spans="1:10" s="98" customFormat="1" ht="30" customHeight="1" x14ac:dyDescent="0.25">
      <c r="A15" s="186">
        <v>52</v>
      </c>
      <c r="B15" s="187"/>
      <c r="C15" s="188"/>
      <c r="D15" s="132" t="s">
        <v>169</v>
      </c>
      <c r="E15" s="111">
        <f t="shared" ref="E15:F15" si="5">SUBTOTAL(9,E16:E18)</f>
        <v>4000</v>
      </c>
      <c r="F15" s="111">
        <f t="shared" si="5"/>
        <v>0</v>
      </c>
      <c r="G15" s="112">
        <f t="shared" si="3"/>
        <v>0</v>
      </c>
    </row>
    <row r="16" spans="1:10" ht="30" customHeight="1" x14ac:dyDescent="0.25">
      <c r="A16" s="82">
        <v>32</v>
      </c>
      <c r="B16" s="83"/>
      <c r="C16" s="84"/>
      <c r="D16" s="131" t="s">
        <v>167</v>
      </c>
      <c r="E16" s="110">
        <f>SUBTOTAL(9,E17:E18)</f>
        <v>4000</v>
      </c>
      <c r="F16" s="110">
        <v>0</v>
      </c>
      <c r="G16" s="110">
        <f t="shared" si="3"/>
        <v>0</v>
      </c>
    </row>
    <row r="17" spans="1:83" ht="30" customHeight="1" x14ac:dyDescent="0.25">
      <c r="A17" s="82">
        <v>3237</v>
      </c>
      <c r="B17" s="83"/>
      <c r="C17" s="84"/>
      <c r="D17" s="131" t="s">
        <v>120</v>
      </c>
      <c r="E17" s="110">
        <v>0</v>
      </c>
      <c r="F17" s="113">
        <v>0</v>
      </c>
      <c r="G17" s="110" t="e">
        <f t="shared" si="3"/>
        <v>#DIV/0!</v>
      </c>
      <c r="I17" s="122"/>
    </row>
    <row r="18" spans="1:83" ht="30" customHeight="1" x14ac:dyDescent="0.25">
      <c r="A18" s="82">
        <v>3239</v>
      </c>
      <c r="B18" s="83"/>
      <c r="C18" s="84"/>
      <c r="D18" s="131" t="s">
        <v>168</v>
      </c>
      <c r="E18" s="110">
        <v>4000</v>
      </c>
      <c r="F18" s="113">
        <v>0</v>
      </c>
      <c r="G18" s="110">
        <f t="shared" si="3"/>
        <v>0</v>
      </c>
      <c r="I18" s="122"/>
    </row>
    <row r="19" spans="1:83" s="98" customFormat="1" ht="51" x14ac:dyDescent="0.25">
      <c r="A19" s="180" t="s">
        <v>166</v>
      </c>
      <c r="B19" s="181"/>
      <c r="C19" s="182"/>
      <c r="D19" s="129" t="s">
        <v>178</v>
      </c>
      <c r="E19" s="114"/>
      <c r="F19" s="114"/>
      <c r="G19" s="114"/>
    </row>
    <row r="20" spans="1:83" s="101" customFormat="1" ht="30" customHeight="1" x14ac:dyDescent="0.25">
      <c r="A20" s="183">
        <v>11</v>
      </c>
      <c r="B20" s="184"/>
      <c r="C20" s="185"/>
      <c r="D20" s="130" t="s">
        <v>165</v>
      </c>
      <c r="E20" s="115">
        <f t="shared" ref="E20:F20" si="6">SUBTOTAL(9,E21:E25)</f>
        <v>25000</v>
      </c>
      <c r="F20" s="115">
        <f t="shared" si="6"/>
        <v>848.16</v>
      </c>
      <c r="G20" s="116">
        <f t="shared" si="3"/>
        <v>3.3926399999999997</v>
      </c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</row>
    <row r="21" spans="1:83" ht="30" customHeight="1" x14ac:dyDescent="0.25">
      <c r="A21" s="82">
        <v>3</v>
      </c>
      <c r="B21" s="83"/>
      <c r="C21" s="84"/>
      <c r="D21" s="131" t="s">
        <v>4</v>
      </c>
      <c r="E21" s="109">
        <f t="shared" ref="E21:F21" si="7">SUBTOTAL(9,E22:E25)</f>
        <v>25000</v>
      </c>
      <c r="F21" s="109">
        <f t="shared" si="7"/>
        <v>848.16</v>
      </c>
      <c r="G21" s="110">
        <f t="shared" si="3"/>
        <v>3.3926399999999997</v>
      </c>
    </row>
    <row r="22" spans="1:83" ht="30" customHeight="1" x14ac:dyDescent="0.25">
      <c r="A22" s="82">
        <v>32</v>
      </c>
      <c r="B22" s="83"/>
      <c r="C22" s="84"/>
      <c r="D22" s="131" t="s">
        <v>167</v>
      </c>
      <c r="E22" s="109">
        <f t="shared" ref="E22:F22" si="8">SUBTOTAL(9,E23:E25)</f>
        <v>25000</v>
      </c>
      <c r="F22" s="109">
        <f t="shared" si="8"/>
        <v>848.16</v>
      </c>
      <c r="G22" s="110">
        <f t="shared" si="3"/>
        <v>3.3926399999999997</v>
      </c>
    </row>
    <row r="23" spans="1:83" ht="30" customHeight="1" x14ac:dyDescent="0.25">
      <c r="A23" s="82">
        <v>3211</v>
      </c>
      <c r="B23" s="83"/>
      <c r="C23" s="84"/>
      <c r="D23" s="131" t="s">
        <v>170</v>
      </c>
      <c r="E23" s="107">
        <v>10000</v>
      </c>
      <c r="F23" s="110">
        <v>848.16</v>
      </c>
      <c r="G23" s="110">
        <f t="shared" si="3"/>
        <v>8.4816000000000003</v>
      </c>
    </row>
    <row r="24" spans="1:83" ht="30" customHeight="1" x14ac:dyDescent="0.25">
      <c r="A24" s="82">
        <v>3214</v>
      </c>
      <c r="B24" s="83"/>
      <c r="C24" s="84"/>
      <c r="D24" s="131" t="s">
        <v>105</v>
      </c>
      <c r="E24" s="110">
        <v>0</v>
      </c>
      <c r="F24" s="110">
        <v>0</v>
      </c>
      <c r="G24" s="110" t="e">
        <f t="shared" si="3"/>
        <v>#DIV/0!</v>
      </c>
    </row>
    <row r="25" spans="1:83" ht="30" customHeight="1" x14ac:dyDescent="0.25">
      <c r="A25" s="82">
        <v>3237</v>
      </c>
      <c r="B25" s="83"/>
      <c r="C25" s="84"/>
      <c r="D25" s="131" t="s">
        <v>120</v>
      </c>
      <c r="E25" s="108">
        <v>15000</v>
      </c>
      <c r="F25" s="110">
        <v>0</v>
      </c>
      <c r="G25" s="110">
        <f t="shared" si="3"/>
        <v>0</v>
      </c>
    </row>
    <row r="26" spans="1:83" ht="49.5" customHeight="1" x14ac:dyDescent="0.25">
      <c r="A26" s="180" t="s">
        <v>166</v>
      </c>
      <c r="B26" s="181"/>
      <c r="C26" s="182"/>
      <c r="D26" s="129" t="s">
        <v>179</v>
      </c>
      <c r="E26" s="114"/>
      <c r="F26" s="114"/>
      <c r="G26" s="114"/>
    </row>
    <row r="27" spans="1:83" ht="30" customHeight="1" x14ac:dyDescent="0.25">
      <c r="A27" s="183">
        <v>11</v>
      </c>
      <c r="B27" s="184"/>
      <c r="C27" s="185"/>
      <c r="D27" s="130" t="s">
        <v>165</v>
      </c>
      <c r="E27" s="115">
        <f>SUBTOTAL(9,E28:E33)</f>
        <v>38500</v>
      </c>
      <c r="F27" s="115">
        <f t="shared" ref="F27" si="9">SUBTOTAL(9,F28:F33)</f>
        <v>3504.84</v>
      </c>
      <c r="G27" s="116">
        <f t="shared" si="3"/>
        <v>9.1034805194805202</v>
      </c>
    </row>
    <row r="28" spans="1:83" ht="30" customHeight="1" x14ac:dyDescent="0.25">
      <c r="A28" s="82">
        <v>3</v>
      </c>
      <c r="B28" s="83"/>
      <c r="C28" s="84"/>
      <c r="D28" s="131" t="s">
        <v>4</v>
      </c>
      <c r="E28" s="109">
        <f t="shared" ref="E28:F28" si="10">SUBTOTAL(9,E29:E33)</f>
        <v>38500</v>
      </c>
      <c r="F28" s="109">
        <f t="shared" si="10"/>
        <v>3504.84</v>
      </c>
      <c r="G28" s="110">
        <f t="shared" si="3"/>
        <v>9.1034805194805202</v>
      </c>
    </row>
    <row r="29" spans="1:83" ht="30" customHeight="1" x14ac:dyDescent="0.25">
      <c r="A29" s="82">
        <v>32</v>
      </c>
      <c r="B29" s="83"/>
      <c r="C29" s="84"/>
      <c r="D29" s="131" t="s">
        <v>167</v>
      </c>
      <c r="E29" s="109">
        <f t="shared" ref="E29:F29" si="11">SUBTOTAL(9,E30:E33)</f>
        <v>38500</v>
      </c>
      <c r="F29" s="109">
        <f t="shared" si="11"/>
        <v>3504.84</v>
      </c>
      <c r="G29" s="110">
        <f t="shared" si="3"/>
        <v>9.1034805194805202</v>
      </c>
    </row>
    <row r="30" spans="1:83" ht="30" customHeight="1" x14ac:dyDescent="0.25">
      <c r="A30" s="82">
        <v>3222</v>
      </c>
      <c r="B30" s="83"/>
      <c r="C30" s="84"/>
      <c r="D30" s="131" t="s">
        <v>108</v>
      </c>
      <c r="E30" s="118">
        <v>3000</v>
      </c>
      <c r="F30" s="110">
        <v>2650</v>
      </c>
      <c r="G30" s="110">
        <f t="shared" si="3"/>
        <v>88.333333333333329</v>
      </c>
    </row>
    <row r="31" spans="1:83" ht="30" customHeight="1" x14ac:dyDescent="0.25">
      <c r="A31" s="82">
        <v>3237</v>
      </c>
      <c r="B31" s="83"/>
      <c r="C31" s="84"/>
      <c r="D31" s="131" t="s">
        <v>120</v>
      </c>
      <c r="E31" s="110">
        <v>5000</v>
      </c>
      <c r="F31" s="110">
        <v>816.72</v>
      </c>
      <c r="G31" s="110">
        <f t="shared" si="3"/>
        <v>16.334400000000002</v>
      </c>
    </row>
    <row r="32" spans="1:83" ht="30" customHeight="1" x14ac:dyDescent="0.25">
      <c r="A32" s="82">
        <v>3239</v>
      </c>
      <c r="B32" s="83"/>
      <c r="C32" s="84"/>
      <c r="D32" s="131" t="s">
        <v>168</v>
      </c>
      <c r="E32" s="110">
        <v>30000</v>
      </c>
      <c r="F32" s="110">
        <v>38.119999999999997</v>
      </c>
      <c r="G32" s="110">
        <f t="shared" si="3"/>
        <v>0.12706666666666666</v>
      </c>
    </row>
    <row r="33" spans="1:7" ht="30" customHeight="1" x14ac:dyDescent="0.25">
      <c r="A33" s="82">
        <v>3295</v>
      </c>
      <c r="B33" s="83"/>
      <c r="C33" s="84"/>
      <c r="D33" s="131" t="s">
        <v>127</v>
      </c>
      <c r="E33" s="110">
        <v>500</v>
      </c>
      <c r="F33" s="110">
        <v>0</v>
      </c>
      <c r="G33" s="110">
        <f t="shared" si="3"/>
        <v>0</v>
      </c>
    </row>
    <row r="34" spans="1:7" ht="30" customHeight="1" x14ac:dyDescent="0.25">
      <c r="A34" s="186">
        <v>52</v>
      </c>
      <c r="B34" s="187"/>
      <c r="C34" s="188"/>
      <c r="D34" s="132" t="s">
        <v>169</v>
      </c>
      <c r="E34" s="112">
        <f>SUBTOTAL(9,E35:E43)</f>
        <v>13999.995776096623</v>
      </c>
      <c r="F34" s="112">
        <f>SUBTOTAL(9,F35:F43)</f>
        <v>0</v>
      </c>
      <c r="G34" s="112">
        <f>+F34/E34*100</f>
        <v>0</v>
      </c>
    </row>
    <row r="35" spans="1:7" ht="30" customHeight="1" x14ac:dyDescent="0.25">
      <c r="A35" s="82">
        <v>3</v>
      </c>
      <c r="B35" s="144"/>
      <c r="C35" s="145"/>
      <c r="D35" s="131" t="s">
        <v>4</v>
      </c>
      <c r="E35" s="110">
        <f>SUBTOTAL(9,E36:E43)</f>
        <v>13999.995776096623</v>
      </c>
      <c r="F35" s="110">
        <f>SUBTOTAL(9,F36:F43)</f>
        <v>0</v>
      </c>
      <c r="G35" s="110">
        <f t="shared" ref="G35:G43" si="12">+F35/E35*100</f>
        <v>0</v>
      </c>
    </row>
    <row r="36" spans="1:7" ht="30" customHeight="1" x14ac:dyDescent="0.25">
      <c r="A36" s="82">
        <v>32</v>
      </c>
      <c r="B36" s="144"/>
      <c r="C36" s="145"/>
      <c r="D36" s="131" t="s">
        <v>167</v>
      </c>
      <c r="E36" s="110">
        <f>SUBTOTAL(9,E37:E43)</f>
        <v>13999.995776096623</v>
      </c>
      <c r="F36" s="110">
        <f>SUBTOTAL(9,F37:F43)</f>
        <v>0</v>
      </c>
      <c r="G36" s="110">
        <f t="shared" si="12"/>
        <v>0</v>
      </c>
    </row>
    <row r="37" spans="1:7" ht="30" customHeight="1" x14ac:dyDescent="0.25">
      <c r="A37" s="82">
        <v>3221</v>
      </c>
      <c r="B37" s="144"/>
      <c r="C37" s="145"/>
      <c r="D37" s="131" t="s">
        <v>107</v>
      </c>
      <c r="E37" s="119">
        <f>5000/7.5345</f>
        <v>663.61404207313024</v>
      </c>
      <c r="F37" s="120">
        <v>0</v>
      </c>
      <c r="G37" s="110">
        <f t="shared" si="12"/>
        <v>0</v>
      </c>
    </row>
    <row r="38" spans="1:7" ht="30" customHeight="1" x14ac:dyDescent="0.25">
      <c r="A38" s="82">
        <v>3222</v>
      </c>
      <c r="B38" s="144"/>
      <c r="C38" s="145"/>
      <c r="D38" s="131" t="s">
        <v>172</v>
      </c>
      <c r="E38" s="118">
        <f>(20000/7.5345)-500</f>
        <v>2154.4561682925209</v>
      </c>
      <c r="F38" s="120">
        <v>0</v>
      </c>
      <c r="G38" s="110">
        <f t="shared" si="12"/>
        <v>0</v>
      </c>
    </row>
    <row r="39" spans="1:7" ht="30" customHeight="1" x14ac:dyDescent="0.25">
      <c r="A39" s="82">
        <v>3232</v>
      </c>
      <c r="B39" s="144"/>
      <c r="C39" s="145"/>
      <c r="D39" s="131" t="s">
        <v>173</v>
      </c>
      <c r="E39" s="118">
        <f>5000/7.5345</f>
        <v>663.61404207313024</v>
      </c>
      <c r="F39" s="110">
        <v>0</v>
      </c>
      <c r="G39" s="110">
        <f t="shared" si="12"/>
        <v>0</v>
      </c>
    </row>
    <row r="40" spans="1:7" ht="30" customHeight="1" x14ac:dyDescent="0.25">
      <c r="A40" s="82">
        <v>3233</v>
      </c>
      <c r="B40" s="144"/>
      <c r="C40" s="145"/>
      <c r="D40" s="131" t="s">
        <v>116</v>
      </c>
      <c r="E40" s="118">
        <f>(10000/7.5345)-1059.45</f>
        <v>267.77808414626043</v>
      </c>
      <c r="F40" s="110">
        <v>0</v>
      </c>
      <c r="G40" s="110">
        <f t="shared" si="12"/>
        <v>0</v>
      </c>
    </row>
    <row r="41" spans="1:7" ht="30" customHeight="1" x14ac:dyDescent="0.25">
      <c r="A41" s="82">
        <v>3237</v>
      </c>
      <c r="B41" s="144"/>
      <c r="C41" s="145"/>
      <c r="D41" s="131" t="s">
        <v>120</v>
      </c>
      <c r="E41" s="119">
        <f>20000/7.5345</f>
        <v>2654.4561682925209</v>
      </c>
      <c r="F41" s="110">
        <v>0</v>
      </c>
      <c r="G41" s="110">
        <f t="shared" si="12"/>
        <v>0</v>
      </c>
    </row>
    <row r="42" spans="1:7" ht="30" customHeight="1" x14ac:dyDescent="0.25">
      <c r="A42" s="82">
        <v>3239</v>
      </c>
      <c r="B42" s="144"/>
      <c r="C42" s="145"/>
      <c r="D42" s="131" t="s">
        <v>168</v>
      </c>
      <c r="E42" s="119">
        <f>(56000/7.5345)-500</f>
        <v>6932.4772712190588</v>
      </c>
      <c r="F42" s="110">
        <v>0</v>
      </c>
      <c r="G42" s="110">
        <f t="shared" si="12"/>
        <v>0</v>
      </c>
    </row>
    <row r="43" spans="1:7" ht="30" customHeight="1" x14ac:dyDescent="0.25">
      <c r="A43" s="82">
        <v>3295</v>
      </c>
      <c r="B43" s="144"/>
      <c r="C43" s="145"/>
      <c r="D43" s="131" t="s">
        <v>127</v>
      </c>
      <c r="E43" s="119">
        <v>663.6</v>
      </c>
      <c r="F43" s="110">
        <v>0</v>
      </c>
      <c r="G43" s="110">
        <f t="shared" si="12"/>
        <v>0</v>
      </c>
    </row>
    <row r="44" spans="1:7" ht="30" customHeight="1" x14ac:dyDescent="0.25">
      <c r="A44" s="180" t="s">
        <v>166</v>
      </c>
      <c r="B44" s="181"/>
      <c r="C44" s="182"/>
      <c r="D44" s="129" t="s">
        <v>177</v>
      </c>
      <c r="E44" s="114"/>
      <c r="F44" s="114"/>
      <c r="G44" s="114"/>
    </row>
    <row r="45" spans="1:7" ht="30" customHeight="1" x14ac:dyDescent="0.25">
      <c r="A45" s="183">
        <v>11</v>
      </c>
      <c r="B45" s="184"/>
      <c r="C45" s="185"/>
      <c r="D45" s="130" t="s">
        <v>165</v>
      </c>
      <c r="E45" s="115">
        <f t="shared" ref="E45:F45" si="13">SUBTOTAL(9,E46:E50)</f>
        <v>35000</v>
      </c>
      <c r="F45" s="115">
        <f t="shared" si="13"/>
        <v>632.86</v>
      </c>
      <c r="G45" s="116">
        <f t="shared" si="3"/>
        <v>1.8081714285714288</v>
      </c>
    </row>
    <row r="46" spans="1:7" ht="30" customHeight="1" x14ac:dyDescent="0.25">
      <c r="A46" s="82">
        <v>3</v>
      </c>
      <c r="B46" s="83"/>
      <c r="C46" s="84"/>
      <c r="D46" s="131" t="s">
        <v>4</v>
      </c>
      <c r="E46" s="109">
        <f t="shared" ref="E46:F46" si="14">SUBTOTAL(9,E47:E50)</f>
        <v>35000</v>
      </c>
      <c r="F46" s="109">
        <f t="shared" si="14"/>
        <v>632.86</v>
      </c>
      <c r="G46" s="110">
        <f t="shared" si="3"/>
        <v>1.8081714285714288</v>
      </c>
    </row>
    <row r="47" spans="1:7" ht="30" customHeight="1" x14ac:dyDescent="0.25">
      <c r="A47" s="82">
        <v>32</v>
      </c>
      <c r="B47" s="83"/>
      <c r="C47" s="84"/>
      <c r="D47" s="131" t="s">
        <v>167</v>
      </c>
      <c r="E47" s="109">
        <f t="shared" ref="E47:F47" si="15">SUBTOTAL(9,E48:E50)</f>
        <v>35000</v>
      </c>
      <c r="F47" s="109">
        <f t="shared" si="15"/>
        <v>632.86</v>
      </c>
      <c r="G47" s="110">
        <f t="shared" si="3"/>
        <v>1.8081714285714288</v>
      </c>
    </row>
    <row r="48" spans="1:7" ht="30" customHeight="1" x14ac:dyDescent="0.25">
      <c r="A48" s="82">
        <v>3221</v>
      </c>
      <c r="B48" s="83"/>
      <c r="C48" s="84"/>
      <c r="D48" s="131" t="s">
        <v>107</v>
      </c>
      <c r="E48" s="110">
        <v>35000</v>
      </c>
      <c r="F48" s="110">
        <v>517.36</v>
      </c>
      <c r="G48" s="110">
        <f t="shared" si="3"/>
        <v>1.4781714285714287</v>
      </c>
    </row>
    <row r="49" spans="1:7" ht="30" customHeight="1" x14ac:dyDescent="0.25">
      <c r="A49" s="82">
        <v>3225</v>
      </c>
      <c r="B49" s="83"/>
      <c r="C49" s="84"/>
      <c r="D49" s="131" t="s">
        <v>111</v>
      </c>
      <c r="E49" s="110">
        <v>0</v>
      </c>
      <c r="F49" s="110">
        <v>115.5</v>
      </c>
      <c r="G49" s="110" t="e">
        <f t="shared" si="3"/>
        <v>#DIV/0!</v>
      </c>
    </row>
    <row r="50" spans="1:7" ht="30" customHeight="1" x14ac:dyDescent="0.25">
      <c r="A50" s="82">
        <v>3237</v>
      </c>
      <c r="B50" s="83"/>
      <c r="C50" s="84"/>
      <c r="D50" s="131" t="s">
        <v>120</v>
      </c>
      <c r="E50" s="110">
        <v>0</v>
      </c>
      <c r="F50" s="110">
        <v>0</v>
      </c>
      <c r="G50" s="110" t="e">
        <f t="shared" si="3"/>
        <v>#DIV/0!</v>
      </c>
    </row>
    <row r="51" spans="1:7" s="98" customFormat="1" ht="30" customHeight="1" x14ac:dyDescent="0.25">
      <c r="A51" s="186">
        <v>52</v>
      </c>
      <c r="B51" s="187"/>
      <c r="C51" s="188"/>
      <c r="D51" s="132" t="s">
        <v>169</v>
      </c>
      <c r="E51" s="111">
        <f t="shared" ref="E51:F51" si="16">SUBTOTAL(9,E52:E55)</f>
        <v>3000</v>
      </c>
      <c r="F51" s="111">
        <f t="shared" si="16"/>
        <v>0</v>
      </c>
      <c r="G51" s="112">
        <f t="shared" si="3"/>
        <v>0</v>
      </c>
    </row>
    <row r="52" spans="1:7" ht="30" customHeight="1" x14ac:dyDescent="0.25">
      <c r="A52" s="82">
        <v>32</v>
      </c>
      <c r="B52" s="83"/>
      <c r="C52" s="84"/>
      <c r="D52" s="131" t="s">
        <v>167</v>
      </c>
      <c r="E52" s="109">
        <f t="shared" ref="E52:F52" si="17">SUBTOTAL(9,E53:E55)</f>
        <v>3000</v>
      </c>
      <c r="F52" s="109">
        <f t="shared" si="17"/>
        <v>0</v>
      </c>
      <c r="G52" s="110">
        <f t="shared" si="3"/>
        <v>0</v>
      </c>
    </row>
    <row r="53" spans="1:7" ht="30" customHeight="1" x14ac:dyDescent="0.25">
      <c r="A53" s="82">
        <v>3221</v>
      </c>
      <c r="B53" s="83"/>
      <c r="C53" s="84"/>
      <c r="D53" s="131" t="s">
        <v>107</v>
      </c>
      <c r="E53" s="110">
        <v>3000</v>
      </c>
      <c r="F53" s="110">
        <v>0</v>
      </c>
      <c r="G53" s="110">
        <f t="shared" si="3"/>
        <v>0</v>
      </c>
    </row>
    <row r="54" spans="1:7" ht="30" customHeight="1" x14ac:dyDescent="0.25">
      <c r="A54" s="82">
        <v>3225</v>
      </c>
      <c r="B54" s="83"/>
      <c r="C54" s="84"/>
      <c r="D54" s="131" t="s">
        <v>111</v>
      </c>
      <c r="E54" s="110">
        <v>0</v>
      </c>
      <c r="F54" s="110">
        <v>0</v>
      </c>
      <c r="G54" s="110" t="e">
        <f t="shared" si="3"/>
        <v>#DIV/0!</v>
      </c>
    </row>
    <row r="55" spans="1:7" ht="30" customHeight="1" x14ac:dyDescent="0.25">
      <c r="A55" s="82">
        <v>3237</v>
      </c>
      <c r="B55" s="83"/>
      <c r="C55" s="84"/>
      <c r="D55" s="131" t="s">
        <v>120</v>
      </c>
      <c r="E55" s="110">
        <v>0</v>
      </c>
      <c r="F55" s="110">
        <v>0</v>
      </c>
      <c r="G55" s="110" t="e">
        <f t="shared" si="3"/>
        <v>#DIV/0!</v>
      </c>
    </row>
    <row r="56" spans="1:7" ht="48" customHeight="1" x14ac:dyDescent="0.25">
      <c r="A56" s="180" t="s">
        <v>166</v>
      </c>
      <c r="B56" s="181"/>
      <c r="C56" s="182"/>
      <c r="D56" s="129" t="s">
        <v>193</v>
      </c>
      <c r="E56" s="114"/>
      <c r="F56" s="114"/>
      <c r="G56" s="114"/>
    </row>
    <row r="57" spans="1:7" ht="30" customHeight="1" x14ac:dyDescent="0.25">
      <c r="A57" s="183">
        <v>11</v>
      </c>
      <c r="B57" s="184"/>
      <c r="C57" s="185"/>
      <c r="D57" s="130" t="s">
        <v>165</v>
      </c>
      <c r="E57" s="116">
        <f>SUBTOTAL(9,E58:E63)</f>
        <v>850</v>
      </c>
      <c r="F57" s="116">
        <f t="shared" ref="F57" si="18">SUBTOTAL(9,F58:F63)</f>
        <v>575.84</v>
      </c>
      <c r="G57" s="116">
        <f t="shared" si="3"/>
        <v>67.74588235294118</v>
      </c>
    </row>
    <row r="58" spans="1:7" ht="30" customHeight="1" x14ac:dyDescent="0.25">
      <c r="A58" s="82">
        <v>3</v>
      </c>
      <c r="B58" s="83"/>
      <c r="C58" s="84"/>
      <c r="D58" s="131" t="s">
        <v>4</v>
      </c>
      <c r="E58" s="110">
        <f t="shared" ref="E58" si="19">SUBTOTAL(9,E59:E63)</f>
        <v>850</v>
      </c>
      <c r="F58" s="110">
        <f t="shared" ref="F58" si="20">SUBTOTAL(9,F59:F63)</f>
        <v>575.84</v>
      </c>
      <c r="G58" s="110">
        <f t="shared" si="3"/>
        <v>67.74588235294118</v>
      </c>
    </row>
    <row r="59" spans="1:7" ht="30" customHeight="1" x14ac:dyDescent="0.25">
      <c r="A59" s="82">
        <v>32</v>
      </c>
      <c r="B59" s="83"/>
      <c r="C59" s="84"/>
      <c r="D59" s="131" t="s">
        <v>167</v>
      </c>
      <c r="E59" s="110">
        <f t="shared" ref="E59" si="21">SUBTOTAL(9,E60:E63)</f>
        <v>850</v>
      </c>
      <c r="F59" s="110">
        <f t="shared" ref="F59" si="22">SUBTOTAL(9,F60:F63)</f>
        <v>575.84</v>
      </c>
      <c r="G59" s="110">
        <f t="shared" si="3"/>
        <v>67.74588235294118</v>
      </c>
    </row>
    <row r="60" spans="1:7" ht="30" customHeight="1" x14ac:dyDescent="0.25">
      <c r="A60" s="82">
        <v>3221</v>
      </c>
      <c r="B60" s="83"/>
      <c r="C60" s="84"/>
      <c r="D60" s="131" t="s">
        <v>107</v>
      </c>
      <c r="E60" s="110">
        <v>150</v>
      </c>
      <c r="F60" s="110">
        <v>38.380000000000003</v>
      </c>
      <c r="G60" s="110">
        <f t="shared" si="3"/>
        <v>25.58666666666667</v>
      </c>
    </row>
    <row r="61" spans="1:7" ht="30" customHeight="1" x14ac:dyDescent="0.25">
      <c r="A61" s="82">
        <v>3222</v>
      </c>
      <c r="B61" s="83"/>
      <c r="C61" s="84"/>
      <c r="D61" s="131" t="s">
        <v>172</v>
      </c>
      <c r="E61" s="110">
        <v>0</v>
      </c>
      <c r="F61" s="110">
        <v>0</v>
      </c>
      <c r="G61" s="110" t="e">
        <f t="shared" si="3"/>
        <v>#DIV/0!</v>
      </c>
    </row>
    <row r="62" spans="1:7" ht="30" customHeight="1" x14ac:dyDescent="0.25">
      <c r="A62" s="82">
        <v>3237</v>
      </c>
      <c r="B62" s="83"/>
      <c r="C62" s="84"/>
      <c r="D62" s="131" t="s">
        <v>120</v>
      </c>
      <c r="E62" s="118">
        <v>350</v>
      </c>
      <c r="F62" s="110">
        <v>350</v>
      </c>
      <c r="G62" s="110">
        <f t="shared" si="3"/>
        <v>100</v>
      </c>
    </row>
    <row r="63" spans="1:7" ht="30" customHeight="1" x14ac:dyDescent="0.25">
      <c r="A63" s="82">
        <v>3239</v>
      </c>
      <c r="B63" s="83"/>
      <c r="C63" s="84"/>
      <c r="D63" s="131" t="s">
        <v>168</v>
      </c>
      <c r="E63" s="118">
        <v>350</v>
      </c>
      <c r="F63" s="110">
        <v>187.46</v>
      </c>
      <c r="G63" s="110">
        <f t="shared" si="3"/>
        <v>53.560000000000009</v>
      </c>
    </row>
    <row r="64" spans="1:7" ht="30" customHeight="1" x14ac:dyDescent="0.25">
      <c r="A64" s="186">
        <v>52</v>
      </c>
      <c r="B64" s="187"/>
      <c r="C64" s="188"/>
      <c r="D64" s="132" t="s">
        <v>169</v>
      </c>
      <c r="E64" s="117">
        <f>SUBTOTAL(9,E65:E68)</f>
        <v>500</v>
      </c>
      <c r="F64" s="117">
        <f>SUBTOTAL(9,F65:F68)</f>
        <v>0</v>
      </c>
      <c r="G64" s="117">
        <f t="shared" ref="G64" si="23">+F64/E64*100</f>
        <v>0</v>
      </c>
    </row>
    <row r="65" spans="1:7" ht="30" customHeight="1" x14ac:dyDescent="0.25">
      <c r="A65" s="82">
        <v>3</v>
      </c>
      <c r="B65" s="83"/>
      <c r="C65" s="84"/>
      <c r="D65" s="131" t="s">
        <v>4</v>
      </c>
      <c r="E65" s="110">
        <f>SUBTOTAL(9,E66:E68)</f>
        <v>500</v>
      </c>
      <c r="F65" s="110">
        <f>SUBTOTAL(9,F66:F68)</f>
        <v>0</v>
      </c>
      <c r="G65" s="110">
        <f t="shared" si="3"/>
        <v>0</v>
      </c>
    </row>
    <row r="66" spans="1:7" ht="30" customHeight="1" x14ac:dyDescent="0.25">
      <c r="A66" s="82">
        <v>32</v>
      </c>
      <c r="B66" s="83"/>
      <c r="C66" s="84"/>
      <c r="D66" s="131" t="s">
        <v>167</v>
      </c>
      <c r="E66" s="110">
        <f>SUBTOTAL(9,E67:E68)</f>
        <v>500</v>
      </c>
      <c r="F66" s="110">
        <f>SUBTOTAL(9,F67:F68)</f>
        <v>0</v>
      </c>
      <c r="G66" s="110">
        <f t="shared" si="3"/>
        <v>0</v>
      </c>
    </row>
    <row r="67" spans="1:7" ht="30" customHeight="1" x14ac:dyDescent="0.25">
      <c r="A67" s="82">
        <v>3237</v>
      </c>
      <c r="B67" s="83"/>
      <c r="C67" s="84"/>
      <c r="D67" s="131" t="s">
        <v>120</v>
      </c>
      <c r="E67" s="118">
        <f>500-38.17</f>
        <v>461.83</v>
      </c>
      <c r="F67" s="110">
        <v>0</v>
      </c>
      <c r="G67" s="110">
        <f t="shared" si="3"/>
        <v>0</v>
      </c>
    </row>
    <row r="68" spans="1:7" ht="30" customHeight="1" x14ac:dyDescent="0.25">
      <c r="A68" s="82">
        <v>3239</v>
      </c>
      <c r="B68" s="83"/>
      <c r="C68" s="84"/>
      <c r="D68" s="131" t="s">
        <v>168</v>
      </c>
      <c r="E68" s="118">
        <v>38.17</v>
      </c>
      <c r="F68" s="110">
        <v>0</v>
      </c>
      <c r="G68" s="110">
        <f t="shared" si="3"/>
        <v>0</v>
      </c>
    </row>
    <row r="69" spans="1:7" ht="43.5" customHeight="1" x14ac:dyDescent="0.25">
      <c r="A69" s="180" t="s">
        <v>166</v>
      </c>
      <c r="B69" s="181"/>
      <c r="C69" s="182"/>
      <c r="D69" s="129" t="s">
        <v>180</v>
      </c>
      <c r="E69" s="114"/>
      <c r="F69" s="114"/>
      <c r="G69" s="114"/>
    </row>
    <row r="70" spans="1:7" ht="30" customHeight="1" x14ac:dyDescent="0.25">
      <c r="A70" s="183">
        <v>11</v>
      </c>
      <c r="B70" s="184"/>
      <c r="C70" s="185"/>
      <c r="D70" s="130" t="s">
        <v>165</v>
      </c>
      <c r="E70" s="116">
        <f>SUBTOTAL(9,E71:E75)</f>
        <v>600</v>
      </c>
      <c r="F70" s="116">
        <f t="shared" ref="F70" si="24">SUBTOTAL(9,F71:F75)</f>
        <v>0</v>
      </c>
      <c r="G70" s="116">
        <f t="shared" ref="G70:G74" si="25">+F70/E70*100</f>
        <v>0</v>
      </c>
    </row>
    <row r="71" spans="1:7" ht="30" customHeight="1" x14ac:dyDescent="0.25">
      <c r="A71" s="82">
        <v>3</v>
      </c>
      <c r="B71" s="83"/>
      <c r="C71" s="84"/>
      <c r="D71" s="131" t="s">
        <v>4</v>
      </c>
      <c r="E71" s="110">
        <f t="shared" ref="E71" si="26">SUBTOTAL(9,E72:E75)</f>
        <v>600</v>
      </c>
      <c r="F71" s="110">
        <f t="shared" ref="F71" si="27">SUBTOTAL(9,F72:F75)</f>
        <v>0</v>
      </c>
      <c r="G71" s="110">
        <f t="shared" si="25"/>
        <v>0</v>
      </c>
    </row>
    <row r="72" spans="1:7" ht="30" customHeight="1" x14ac:dyDescent="0.25">
      <c r="A72" s="82">
        <v>32</v>
      </c>
      <c r="B72" s="83"/>
      <c r="C72" s="84"/>
      <c r="D72" s="131" t="s">
        <v>167</v>
      </c>
      <c r="E72" s="110">
        <f t="shared" ref="E72" si="28">SUBTOTAL(9,E73:E75)</f>
        <v>600</v>
      </c>
      <c r="F72" s="110">
        <f t="shared" ref="F72" si="29">SUBTOTAL(9,F73:F75)</f>
        <v>0</v>
      </c>
      <c r="G72" s="110">
        <f t="shared" si="25"/>
        <v>0</v>
      </c>
    </row>
    <row r="73" spans="1:7" ht="30" customHeight="1" x14ac:dyDescent="0.25">
      <c r="A73" s="82">
        <v>3221</v>
      </c>
      <c r="B73" s="83"/>
      <c r="C73" s="84"/>
      <c r="D73" s="131" t="s">
        <v>107</v>
      </c>
      <c r="E73" s="118">
        <v>150</v>
      </c>
      <c r="F73" s="110">
        <v>0</v>
      </c>
      <c r="G73" s="110">
        <f t="shared" si="25"/>
        <v>0</v>
      </c>
    </row>
    <row r="74" spans="1:7" ht="30" customHeight="1" x14ac:dyDescent="0.25">
      <c r="A74" s="82">
        <v>3239</v>
      </c>
      <c r="B74" s="83"/>
      <c r="C74" s="84"/>
      <c r="D74" s="131" t="s">
        <v>168</v>
      </c>
      <c r="E74" s="118">
        <v>450</v>
      </c>
      <c r="F74" s="110">
        <v>0</v>
      </c>
      <c r="G74" s="110">
        <f t="shared" si="25"/>
        <v>0</v>
      </c>
    </row>
    <row r="75" spans="1:7" ht="30" customHeight="1" x14ac:dyDescent="0.25">
      <c r="A75" s="186">
        <v>52</v>
      </c>
      <c r="B75" s="187"/>
      <c r="C75" s="188"/>
      <c r="D75" s="132" t="s">
        <v>169</v>
      </c>
      <c r="E75" s="117">
        <f>SUBTOTAL(9,E76:E80)</f>
        <v>350</v>
      </c>
      <c r="F75" s="117">
        <f>SUBTOTAL(9,F76:F80)</f>
        <v>0</v>
      </c>
      <c r="G75" s="117">
        <f t="shared" ref="G75:G78" si="30">+F75/E75*100</f>
        <v>0</v>
      </c>
    </row>
    <row r="76" spans="1:7" ht="30" customHeight="1" x14ac:dyDescent="0.25">
      <c r="A76" s="82">
        <v>3</v>
      </c>
      <c r="B76" s="83"/>
      <c r="C76" s="84"/>
      <c r="D76" s="131" t="s">
        <v>4</v>
      </c>
      <c r="E76" s="110">
        <f>SUBTOTAL(9,E77:E80)</f>
        <v>350</v>
      </c>
      <c r="F76" s="110">
        <f>SUBTOTAL(9,F77:F80)</f>
        <v>0</v>
      </c>
      <c r="G76" s="110">
        <f t="shared" si="30"/>
        <v>0</v>
      </c>
    </row>
    <row r="77" spans="1:7" ht="30" customHeight="1" x14ac:dyDescent="0.25">
      <c r="A77" s="82">
        <v>32</v>
      </c>
      <c r="B77" s="83"/>
      <c r="C77" s="84"/>
      <c r="D77" s="131" t="s">
        <v>167</v>
      </c>
      <c r="E77" s="110">
        <f>SUBTOTAL(9,E78:E80)</f>
        <v>350</v>
      </c>
      <c r="F77" s="110">
        <f>SUBTOTAL(9,F78:F80)</f>
        <v>0</v>
      </c>
      <c r="G77" s="110">
        <f t="shared" si="30"/>
        <v>0</v>
      </c>
    </row>
    <row r="78" spans="1:7" ht="30" customHeight="1" x14ac:dyDescent="0.25">
      <c r="A78" s="82">
        <v>3233</v>
      </c>
      <c r="B78" s="83"/>
      <c r="C78" s="84"/>
      <c r="D78" s="131" t="s">
        <v>174</v>
      </c>
      <c r="E78" s="110">
        <v>350</v>
      </c>
      <c r="F78" s="110">
        <v>0</v>
      </c>
      <c r="G78" s="110">
        <f t="shared" si="30"/>
        <v>0</v>
      </c>
    </row>
    <row r="79" spans="1:7" ht="43.5" customHeight="1" x14ac:dyDescent="0.25">
      <c r="A79" s="180" t="s">
        <v>166</v>
      </c>
      <c r="B79" s="181"/>
      <c r="C79" s="182"/>
      <c r="D79" s="129" t="s">
        <v>194</v>
      </c>
      <c r="E79" s="114"/>
      <c r="F79" s="114"/>
      <c r="G79" s="114"/>
    </row>
    <row r="80" spans="1:7" ht="30" customHeight="1" x14ac:dyDescent="0.25">
      <c r="A80" s="183">
        <v>11</v>
      </c>
      <c r="B80" s="184"/>
      <c r="C80" s="185"/>
      <c r="D80" s="130" t="s">
        <v>165</v>
      </c>
      <c r="E80" s="115">
        <f>SUBTOTAL(9,E81:E87)</f>
        <v>1936</v>
      </c>
      <c r="F80" s="115">
        <f t="shared" ref="F80" si="31">SUBTOTAL(9,F81:F86)</f>
        <v>1179.44</v>
      </c>
      <c r="G80" s="116">
        <f t="shared" ref="G80:G87" si="32">+F80/E80*100</f>
        <v>60.921487603305792</v>
      </c>
    </row>
    <row r="81" spans="1:7" ht="30" customHeight="1" x14ac:dyDescent="0.25">
      <c r="A81" s="82">
        <v>3</v>
      </c>
      <c r="B81" s="83"/>
      <c r="C81" s="84"/>
      <c r="D81" s="131" t="s">
        <v>4</v>
      </c>
      <c r="E81" s="109">
        <f>SUBTOTAL(9,E82:E87)</f>
        <v>1936</v>
      </c>
      <c r="F81" s="109">
        <f>SUBTOTAL(9,F82:F87)</f>
        <v>1179.44</v>
      </c>
      <c r="G81" s="110">
        <f t="shared" si="32"/>
        <v>60.921487603305792</v>
      </c>
    </row>
    <row r="82" spans="1:7" ht="30" customHeight="1" x14ac:dyDescent="0.25">
      <c r="A82" s="82">
        <v>32</v>
      </c>
      <c r="B82" s="83"/>
      <c r="C82" s="84"/>
      <c r="D82" s="131" t="s">
        <v>167</v>
      </c>
      <c r="E82" s="109">
        <f>SUBTOTAL(9,E83:E87)</f>
        <v>1936</v>
      </c>
      <c r="F82" s="109">
        <f>SUBTOTAL(9,F83:F87)</f>
        <v>1179.44</v>
      </c>
      <c r="G82" s="110">
        <f t="shared" si="32"/>
        <v>60.921487603305792</v>
      </c>
    </row>
    <row r="83" spans="1:7" ht="30" customHeight="1" x14ac:dyDescent="0.25">
      <c r="A83" s="82">
        <v>3211</v>
      </c>
      <c r="B83" s="83"/>
      <c r="C83" s="84"/>
      <c r="D83" s="131" t="s">
        <v>170</v>
      </c>
      <c r="E83" s="110">
        <v>186</v>
      </c>
      <c r="F83" s="110">
        <v>60</v>
      </c>
      <c r="G83" s="110">
        <f t="shared" si="32"/>
        <v>32.258064516129032</v>
      </c>
    </row>
    <row r="84" spans="1:7" ht="30" customHeight="1" x14ac:dyDescent="0.25">
      <c r="A84" s="82">
        <v>3221</v>
      </c>
      <c r="B84" s="83"/>
      <c r="C84" s="84"/>
      <c r="D84" s="131" t="s">
        <v>107</v>
      </c>
      <c r="E84" s="110">
        <v>250</v>
      </c>
      <c r="F84" s="110">
        <v>34.44</v>
      </c>
      <c r="G84" s="110">
        <f t="shared" si="32"/>
        <v>13.776</v>
      </c>
    </row>
    <row r="85" spans="1:7" ht="30" customHeight="1" x14ac:dyDescent="0.25">
      <c r="A85" s="82">
        <v>3233</v>
      </c>
      <c r="B85" s="83"/>
      <c r="C85" s="84"/>
      <c r="D85" s="131" t="s">
        <v>116</v>
      </c>
      <c r="E85" s="110">
        <v>0</v>
      </c>
      <c r="F85" s="110">
        <v>0</v>
      </c>
      <c r="G85" s="110" t="e">
        <f t="shared" si="32"/>
        <v>#DIV/0!</v>
      </c>
    </row>
    <row r="86" spans="1:7" ht="30" customHeight="1" x14ac:dyDescent="0.25">
      <c r="A86" s="82">
        <v>3239</v>
      </c>
      <c r="B86" s="83"/>
      <c r="C86" s="84"/>
      <c r="D86" s="131" t="s">
        <v>168</v>
      </c>
      <c r="E86" s="110">
        <v>1000</v>
      </c>
      <c r="F86" s="110">
        <v>1085</v>
      </c>
      <c r="G86" s="110">
        <f t="shared" si="32"/>
        <v>108.5</v>
      </c>
    </row>
    <row r="87" spans="1:7" ht="30" customHeight="1" x14ac:dyDescent="0.25">
      <c r="A87" s="82">
        <v>3293</v>
      </c>
      <c r="B87" s="83"/>
      <c r="C87" s="84"/>
      <c r="D87" s="131" t="s">
        <v>195</v>
      </c>
      <c r="E87" s="110">
        <v>500</v>
      </c>
      <c r="F87" s="110">
        <v>0</v>
      </c>
      <c r="G87" s="110">
        <f t="shared" si="32"/>
        <v>0</v>
      </c>
    </row>
    <row r="88" spans="1:7" ht="30" customHeight="1" x14ac:dyDescent="0.25">
      <c r="A88" s="180" t="s">
        <v>166</v>
      </c>
      <c r="B88" s="181"/>
      <c r="C88" s="182"/>
      <c r="D88" s="129" t="s">
        <v>181</v>
      </c>
      <c r="E88" s="114"/>
      <c r="F88" s="114"/>
      <c r="G88" s="114"/>
    </row>
    <row r="89" spans="1:7" ht="30" customHeight="1" x14ac:dyDescent="0.25">
      <c r="A89" s="183">
        <v>11</v>
      </c>
      <c r="B89" s="184"/>
      <c r="C89" s="185"/>
      <c r="D89" s="130" t="s">
        <v>165</v>
      </c>
      <c r="E89" s="115">
        <f>SUBTOTAL(9,E90:E97)</f>
        <v>39672.5</v>
      </c>
      <c r="F89" s="115">
        <f>SUBTOTAL(9,F90:F97)</f>
        <v>19688</v>
      </c>
      <c r="G89" s="116">
        <f t="shared" ref="G89:G97" si="33">+F89/E89*100</f>
        <v>49.626315457810826</v>
      </c>
    </row>
    <row r="90" spans="1:7" ht="30" customHeight="1" x14ac:dyDescent="0.25">
      <c r="A90" s="82">
        <v>3</v>
      </c>
      <c r="B90" s="83"/>
      <c r="C90" s="84"/>
      <c r="D90" s="131" t="s">
        <v>4</v>
      </c>
      <c r="E90" s="109">
        <f t="shared" ref="E90:F90" si="34">SUBTOTAL(9,E91:E97)</f>
        <v>39672.5</v>
      </c>
      <c r="F90" s="109">
        <f t="shared" si="34"/>
        <v>19688</v>
      </c>
      <c r="G90" s="110">
        <f t="shared" si="33"/>
        <v>49.626315457810826</v>
      </c>
    </row>
    <row r="91" spans="1:7" ht="30" customHeight="1" x14ac:dyDescent="0.25">
      <c r="A91" s="82">
        <v>32</v>
      </c>
      <c r="B91" s="83"/>
      <c r="C91" s="84"/>
      <c r="D91" s="131" t="s">
        <v>167</v>
      </c>
      <c r="E91" s="109">
        <f t="shared" ref="E91:F91" si="35">SUBTOTAL(9,E92:E97)</f>
        <v>39672.5</v>
      </c>
      <c r="F91" s="109">
        <f t="shared" si="35"/>
        <v>19688</v>
      </c>
      <c r="G91" s="110">
        <f t="shared" si="33"/>
        <v>49.626315457810826</v>
      </c>
    </row>
    <row r="92" spans="1:7" ht="30" hidden="1" customHeight="1" x14ac:dyDescent="0.25">
      <c r="A92" s="82">
        <v>3221</v>
      </c>
      <c r="B92" s="83"/>
      <c r="C92" s="84"/>
      <c r="D92" s="131" t="s">
        <v>107</v>
      </c>
      <c r="E92" s="110">
        <v>0</v>
      </c>
      <c r="F92" s="110">
        <v>0</v>
      </c>
      <c r="G92" s="110" t="e">
        <f t="shared" si="33"/>
        <v>#DIV/0!</v>
      </c>
    </row>
    <row r="93" spans="1:7" ht="30" hidden="1" customHeight="1" x14ac:dyDescent="0.25">
      <c r="A93" s="82">
        <v>3224</v>
      </c>
      <c r="B93" s="83"/>
      <c r="C93" s="84"/>
      <c r="D93" s="131" t="s">
        <v>110</v>
      </c>
      <c r="E93" s="110">
        <v>0</v>
      </c>
      <c r="F93" s="110">
        <v>0</v>
      </c>
      <c r="G93" s="110" t="e">
        <f t="shared" si="33"/>
        <v>#DIV/0!</v>
      </c>
    </row>
    <row r="94" spans="1:7" ht="30" hidden="1" customHeight="1" x14ac:dyDescent="0.25">
      <c r="A94" s="82">
        <v>3225</v>
      </c>
      <c r="B94" s="83"/>
      <c r="C94" s="84"/>
      <c r="D94" s="131" t="s">
        <v>111</v>
      </c>
      <c r="E94" s="121">
        <v>0</v>
      </c>
      <c r="F94" s="110">
        <v>0</v>
      </c>
      <c r="G94" s="110" t="e">
        <f t="shared" si="33"/>
        <v>#DIV/0!</v>
      </c>
    </row>
    <row r="95" spans="1:7" ht="30" customHeight="1" x14ac:dyDescent="0.25">
      <c r="A95" s="82">
        <v>3232</v>
      </c>
      <c r="B95" s="83"/>
      <c r="C95" s="84"/>
      <c r="D95" s="131" t="s">
        <v>115</v>
      </c>
      <c r="E95" s="110">
        <v>3000</v>
      </c>
      <c r="F95" s="110">
        <v>0</v>
      </c>
      <c r="G95" s="110">
        <f t="shared" si="33"/>
        <v>0</v>
      </c>
    </row>
    <row r="96" spans="1:7" ht="30" customHeight="1" x14ac:dyDescent="0.25">
      <c r="A96" s="82">
        <v>3237</v>
      </c>
      <c r="B96" s="83"/>
      <c r="C96" s="84"/>
      <c r="D96" s="131" t="s">
        <v>120</v>
      </c>
      <c r="E96" s="110">
        <v>36672.5</v>
      </c>
      <c r="F96" s="110">
        <v>19688</v>
      </c>
      <c r="G96" s="110">
        <f t="shared" si="33"/>
        <v>53.686004499284202</v>
      </c>
    </row>
    <row r="97" spans="1:7" ht="30" customHeight="1" x14ac:dyDescent="0.25">
      <c r="A97" s="82">
        <v>3239</v>
      </c>
      <c r="B97" s="83"/>
      <c r="C97" s="84"/>
      <c r="D97" s="131" t="s">
        <v>168</v>
      </c>
      <c r="E97" s="110">
        <v>0</v>
      </c>
      <c r="F97" s="110">
        <v>0</v>
      </c>
      <c r="G97" s="110" t="e">
        <f t="shared" si="33"/>
        <v>#DIV/0!</v>
      </c>
    </row>
    <row r="98" spans="1:7" ht="41.25" customHeight="1" x14ac:dyDescent="0.25">
      <c r="A98" s="180" t="s">
        <v>166</v>
      </c>
      <c r="B98" s="181"/>
      <c r="C98" s="182"/>
      <c r="D98" s="129" t="s">
        <v>182</v>
      </c>
      <c r="E98" s="114"/>
      <c r="F98" s="114"/>
      <c r="G98" s="114"/>
    </row>
    <row r="99" spans="1:7" ht="30" customHeight="1" x14ac:dyDescent="0.25">
      <c r="A99" s="183">
        <v>11</v>
      </c>
      <c r="B99" s="184"/>
      <c r="C99" s="185"/>
      <c r="D99" s="130" t="s">
        <v>165</v>
      </c>
      <c r="E99" s="115">
        <f>SUBTOTAL(9,E100:E110)</f>
        <v>32182.5</v>
      </c>
      <c r="F99" s="115">
        <f>SUBTOTAL(9,F100:F110)</f>
        <v>3565.4700000000003</v>
      </c>
      <c r="G99" s="116">
        <f t="shared" ref="G99:G124" si="36">+F99/E99*100</f>
        <v>11.078909345140994</v>
      </c>
    </row>
    <row r="100" spans="1:7" ht="30" customHeight="1" x14ac:dyDescent="0.25">
      <c r="A100" s="82">
        <v>3</v>
      </c>
      <c r="B100" s="83"/>
      <c r="C100" s="84"/>
      <c r="D100" s="131" t="s">
        <v>4</v>
      </c>
      <c r="E100" s="109">
        <f t="shared" ref="E100:F100" si="37">SUBTOTAL(9,E101:E104)</f>
        <v>8419</v>
      </c>
      <c r="F100" s="109">
        <f t="shared" si="37"/>
        <v>1325.49</v>
      </c>
      <c r="G100" s="110">
        <f t="shared" si="36"/>
        <v>15.744031357643426</v>
      </c>
    </row>
    <row r="101" spans="1:7" ht="30" customHeight="1" x14ac:dyDescent="0.25">
      <c r="A101" s="82">
        <v>32</v>
      </c>
      <c r="B101" s="83"/>
      <c r="C101" s="84"/>
      <c r="D101" s="131" t="s">
        <v>167</v>
      </c>
      <c r="E101" s="109">
        <f t="shared" ref="E101:F101" si="38">SUBTOTAL(9,E102:E104)</f>
        <v>8419</v>
      </c>
      <c r="F101" s="109">
        <f t="shared" si="38"/>
        <v>1325.49</v>
      </c>
      <c r="G101" s="110">
        <f t="shared" si="36"/>
        <v>15.744031357643426</v>
      </c>
    </row>
    <row r="102" spans="1:7" ht="30" customHeight="1" x14ac:dyDescent="0.25">
      <c r="A102" s="193">
        <v>3225</v>
      </c>
      <c r="B102" s="193"/>
      <c r="C102" s="194"/>
      <c r="D102" s="133" t="s">
        <v>111</v>
      </c>
      <c r="E102" s="110">
        <v>150</v>
      </c>
      <c r="F102" s="110">
        <v>85.49</v>
      </c>
      <c r="G102" s="110">
        <f t="shared" si="36"/>
        <v>56.993333333333332</v>
      </c>
    </row>
    <row r="103" spans="1:7" ht="30" customHeight="1" x14ac:dyDescent="0.25">
      <c r="A103" s="82">
        <v>3232</v>
      </c>
      <c r="B103" s="104"/>
      <c r="C103" s="102"/>
      <c r="D103" s="131" t="s">
        <v>196</v>
      </c>
      <c r="E103" s="110">
        <v>7125</v>
      </c>
      <c r="F103" s="110">
        <v>0</v>
      </c>
      <c r="G103" s="110">
        <f t="shared" si="36"/>
        <v>0</v>
      </c>
    </row>
    <row r="104" spans="1:7" ht="30" customHeight="1" x14ac:dyDescent="0.25">
      <c r="A104" s="82">
        <v>3235</v>
      </c>
      <c r="B104" s="104"/>
      <c r="C104" s="102"/>
      <c r="D104" s="133" t="s">
        <v>197</v>
      </c>
      <c r="E104" s="110">
        <v>1144</v>
      </c>
      <c r="F104" s="110">
        <v>1240</v>
      </c>
      <c r="G104" s="110">
        <f>+F104/E104*100</f>
        <v>108.3916083916084</v>
      </c>
    </row>
    <row r="105" spans="1:7" ht="30" customHeight="1" x14ac:dyDescent="0.25">
      <c r="A105" s="82">
        <v>3237</v>
      </c>
      <c r="B105" s="104"/>
      <c r="C105" s="102"/>
      <c r="D105" s="133" t="s">
        <v>198</v>
      </c>
      <c r="E105" s="109">
        <v>2062.5</v>
      </c>
      <c r="F105" s="109">
        <v>0</v>
      </c>
      <c r="G105" s="110">
        <f t="shared" ref="G105:G106" si="39">+F105/E105*100</f>
        <v>0</v>
      </c>
    </row>
    <row r="106" spans="1:7" ht="30" customHeight="1" x14ac:dyDescent="0.25">
      <c r="A106" s="82">
        <v>3238</v>
      </c>
      <c r="B106" s="104"/>
      <c r="C106" s="102"/>
      <c r="D106" s="133" t="s">
        <v>121</v>
      </c>
      <c r="E106" s="109">
        <v>8250</v>
      </c>
      <c r="F106" s="109">
        <v>0</v>
      </c>
      <c r="G106" s="110">
        <f t="shared" si="39"/>
        <v>0</v>
      </c>
    </row>
    <row r="107" spans="1:7" ht="30" customHeight="1" x14ac:dyDescent="0.25">
      <c r="A107" s="82">
        <v>4</v>
      </c>
      <c r="B107" s="104"/>
      <c r="C107" s="102"/>
      <c r="D107" s="133" t="s">
        <v>6</v>
      </c>
      <c r="E107" s="109">
        <f t="shared" ref="E107" si="40">SUBTOTAL(9,E108:E109)</f>
        <v>2687</v>
      </c>
      <c r="F107" s="109">
        <v>0</v>
      </c>
      <c r="G107" s="110">
        <f t="shared" si="36"/>
        <v>0</v>
      </c>
    </row>
    <row r="108" spans="1:7" ht="30" customHeight="1" x14ac:dyDescent="0.25">
      <c r="A108" s="82">
        <v>42</v>
      </c>
      <c r="B108" s="104"/>
      <c r="C108" s="102"/>
      <c r="D108" s="133" t="s">
        <v>171</v>
      </c>
      <c r="E108" s="109">
        <f t="shared" ref="E108" si="41">SUBTOTAL(9,E109)</f>
        <v>2687</v>
      </c>
      <c r="F108" s="109">
        <f>SUBTOTAL(9,F109)</f>
        <v>2239.98</v>
      </c>
      <c r="G108" s="110">
        <f t="shared" si="36"/>
        <v>83.363602530703389</v>
      </c>
    </row>
    <row r="109" spans="1:7" s="105" customFormat="1" ht="30" customHeight="1" x14ac:dyDescent="0.25">
      <c r="A109" s="82">
        <v>4221</v>
      </c>
      <c r="B109" s="83"/>
      <c r="C109" s="84"/>
      <c r="D109" s="133" t="s">
        <v>141</v>
      </c>
      <c r="E109" s="110">
        <v>2687</v>
      </c>
      <c r="F109" s="110">
        <v>2239.98</v>
      </c>
      <c r="G109" s="110">
        <f t="shared" si="36"/>
        <v>83.363602530703389</v>
      </c>
    </row>
    <row r="110" spans="1:7" s="105" customFormat="1" ht="30" customHeight="1" x14ac:dyDescent="0.25">
      <c r="A110" s="82">
        <v>4223</v>
      </c>
      <c r="B110" s="83"/>
      <c r="C110" s="84"/>
      <c r="D110" s="133" t="s">
        <v>142</v>
      </c>
      <c r="E110" s="110">
        <v>10764</v>
      </c>
      <c r="F110" s="110">
        <v>0</v>
      </c>
      <c r="G110" s="110">
        <f t="shared" si="36"/>
        <v>0</v>
      </c>
    </row>
    <row r="111" spans="1:7" ht="30" customHeight="1" x14ac:dyDescent="0.25">
      <c r="A111" s="180" t="s">
        <v>166</v>
      </c>
      <c r="B111" s="181"/>
      <c r="C111" s="182"/>
      <c r="D111" s="129" t="s">
        <v>199</v>
      </c>
      <c r="E111" s="114"/>
      <c r="F111" s="114"/>
      <c r="G111" s="114"/>
    </row>
    <row r="112" spans="1:7" ht="30" customHeight="1" x14ac:dyDescent="0.25">
      <c r="A112" s="183">
        <v>11</v>
      </c>
      <c r="B112" s="184"/>
      <c r="C112" s="185"/>
      <c r="D112" s="130" t="s">
        <v>165</v>
      </c>
      <c r="E112" s="115">
        <f>SUBTOTAL(9,E113:E119)</f>
        <v>6450</v>
      </c>
      <c r="F112" s="115">
        <f>SUBTOTAL(9,F113:F119)</f>
        <v>0</v>
      </c>
      <c r="G112" s="116">
        <f t="shared" ref="G112" si="42">+F112/E112*100</f>
        <v>0</v>
      </c>
    </row>
    <row r="113" spans="1:10" ht="30" customHeight="1" x14ac:dyDescent="0.25">
      <c r="A113" s="82">
        <v>3</v>
      </c>
      <c r="B113" s="83"/>
      <c r="C113" s="84"/>
      <c r="D113" s="131" t="s">
        <v>4</v>
      </c>
      <c r="E113" s="109">
        <f>SUBTOTAL(9,E114:E119)</f>
        <v>6450</v>
      </c>
      <c r="F113" s="109">
        <f>SUBTOTAL(9,F114:F119)</f>
        <v>0</v>
      </c>
      <c r="G113" s="110">
        <f t="shared" si="36"/>
        <v>0</v>
      </c>
    </row>
    <row r="114" spans="1:10" ht="30" customHeight="1" x14ac:dyDescent="0.25">
      <c r="A114" s="82">
        <v>32</v>
      </c>
      <c r="B114" s="83"/>
      <c r="C114" s="84"/>
      <c r="D114" s="131" t="s">
        <v>167</v>
      </c>
      <c r="E114" s="109">
        <f>SUBTOTAL(9,E115:E119)</f>
        <v>6450</v>
      </c>
      <c r="F114" s="109">
        <f>SUBTOTAL(9,F115:F119)</f>
        <v>0</v>
      </c>
      <c r="G114" s="110">
        <f t="shared" si="36"/>
        <v>0</v>
      </c>
    </row>
    <row r="115" spans="1:10" ht="30" customHeight="1" x14ac:dyDescent="0.25">
      <c r="A115" s="82">
        <v>3237</v>
      </c>
      <c r="B115" s="104"/>
      <c r="C115" s="102"/>
      <c r="D115" s="133" t="s">
        <v>120</v>
      </c>
      <c r="E115" s="110">
        <v>1700</v>
      </c>
      <c r="F115" s="110">
        <v>0</v>
      </c>
      <c r="G115" s="110">
        <f t="shared" si="36"/>
        <v>0</v>
      </c>
    </row>
    <row r="116" spans="1:10" ht="30" customHeight="1" x14ac:dyDescent="0.25">
      <c r="A116" s="82">
        <v>3238</v>
      </c>
      <c r="B116" s="104"/>
      <c r="C116" s="102"/>
      <c r="D116" s="133" t="s">
        <v>121</v>
      </c>
      <c r="E116" s="110">
        <v>250</v>
      </c>
      <c r="F116" s="110">
        <v>0</v>
      </c>
      <c r="G116" s="110">
        <f t="shared" si="36"/>
        <v>0</v>
      </c>
    </row>
    <row r="117" spans="1:10" ht="30" customHeight="1" x14ac:dyDescent="0.25">
      <c r="A117" s="82">
        <v>4</v>
      </c>
      <c r="B117" s="104"/>
      <c r="C117" s="102"/>
      <c r="D117" s="133" t="s">
        <v>6</v>
      </c>
      <c r="E117" s="110">
        <f>SUBTOTAL(9,E118:E119)</f>
        <v>4500</v>
      </c>
      <c r="F117" s="110">
        <f>SUBTOTAL(9,F118:F119)</f>
        <v>0</v>
      </c>
      <c r="G117" s="110">
        <f t="shared" si="36"/>
        <v>0</v>
      </c>
    </row>
    <row r="118" spans="1:10" ht="30" customHeight="1" x14ac:dyDescent="0.25">
      <c r="A118" s="82">
        <v>41</v>
      </c>
      <c r="B118" s="104"/>
      <c r="C118" s="102"/>
      <c r="D118" s="133" t="s">
        <v>200</v>
      </c>
      <c r="E118" s="110">
        <f>SUBTOTAL(9,E119)</f>
        <v>4500</v>
      </c>
      <c r="F118" s="110">
        <f>SUBTOTAL(9,F119)</f>
        <v>0</v>
      </c>
      <c r="G118" s="110">
        <f t="shared" si="36"/>
        <v>0</v>
      </c>
    </row>
    <row r="119" spans="1:10" ht="30" customHeight="1" x14ac:dyDescent="0.25">
      <c r="A119" s="82">
        <v>4126</v>
      </c>
      <c r="B119" s="104"/>
      <c r="C119" s="102"/>
      <c r="D119" s="133" t="s">
        <v>125</v>
      </c>
      <c r="E119" s="110">
        <v>4500</v>
      </c>
      <c r="F119" s="110">
        <v>0</v>
      </c>
      <c r="G119" s="110">
        <f t="shared" si="36"/>
        <v>0</v>
      </c>
    </row>
    <row r="120" spans="1:10" ht="30" customHeight="1" x14ac:dyDescent="0.25">
      <c r="A120" s="180" t="s">
        <v>166</v>
      </c>
      <c r="B120" s="181"/>
      <c r="C120" s="182"/>
      <c r="D120" s="129" t="s">
        <v>192</v>
      </c>
      <c r="E120" s="114"/>
      <c r="F120" s="114"/>
      <c r="G120" s="114"/>
    </row>
    <row r="121" spans="1:10" ht="30" customHeight="1" x14ac:dyDescent="0.25">
      <c r="A121" s="183">
        <v>11</v>
      </c>
      <c r="B121" s="184"/>
      <c r="C121" s="185"/>
      <c r="D121" s="130" t="s">
        <v>165</v>
      </c>
      <c r="E121" s="115">
        <f t="shared" ref="E121:F121" si="43">SUBTOTAL(9,E122:E124)</f>
        <v>1000</v>
      </c>
      <c r="F121" s="115">
        <f t="shared" si="43"/>
        <v>1000</v>
      </c>
      <c r="G121" s="116">
        <f t="shared" si="36"/>
        <v>100</v>
      </c>
      <c r="J121" s="122"/>
    </row>
    <row r="122" spans="1:10" ht="30" customHeight="1" x14ac:dyDescent="0.25">
      <c r="A122" s="82">
        <v>4</v>
      </c>
      <c r="B122" s="83"/>
      <c r="C122" s="84"/>
      <c r="D122" s="131" t="s">
        <v>6</v>
      </c>
      <c r="E122" s="109">
        <f t="shared" ref="E122:F122" si="44">SUBTOTAL(9,E123:E124)</f>
        <v>1000</v>
      </c>
      <c r="F122" s="109">
        <f t="shared" si="44"/>
        <v>1000</v>
      </c>
      <c r="G122" s="110">
        <f t="shared" si="36"/>
        <v>100</v>
      </c>
      <c r="J122" s="122"/>
    </row>
    <row r="123" spans="1:10" ht="30" customHeight="1" x14ac:dyDescent="0.25">
      <c r="A123" s="82">
        <v>42</v>
      </c>
      <c r="B123" s="83"/>
      <c r="C123" s="84"/>
      <c r="D123" s="131" t="s">
        <v>171</v>
      </c>
      <c r="E123" s="109">
        <f t="shared" ref="E123:F123" si="45">SUBTOTAL(9,E124)</f>
        <v>1000</v>
      </c>
      <c r="F123" s="109">
        <f t="shared" si="45"/>
        <v>1000</v>
      </c>
      <c r="G123" s="110">
        <f t="shared" si="36"/>
        <v>100</v>
      </c>
      <c r="J123" s="122"/>
    </row>
    <row r="124" spans="1:10" ht="30" customHeight="1" x14ac:dyDescent="0.25">
      <c r="A124" s="82">
        <v>4243</v>
      </c>
      <c r="B124" s="104"/>
      <c r="C124" s="102"/>
      <c r="D124" s="133" t="s">
        <v>146</v>
      </c>
      <c r="E124" s="110">
        <v>1000</v>
      </c>
      <c r="F124" s="110">
        <v>1000</v>
      </c>
      <c r="G124" s="110">
        <f t="shared" si="36"/>
        <v>100</v>
      </c>
    </row>
    <row r="131" spans="6:7" x14ac:dyDescent="0.25">
      <c r="G131" s="122"/>
    </row>
    <row r="132" spans="6:7" x14ac:dyDescent="0.25">
      <c r="F132" s="122"/>
      <c r="G132" s="122"/>
    </row>
    <row r="133" spans="6:7" x14ac:dyDescent="0.25">
      <c r="G133" s="122"/>
    </row>
    <row r="134" spans="6:7" x14ac:dyDescent="0.25">
      <c r="G134" s="122"/>
    </row>
    <row r="135" spans="6:7" x14ac:dyDescent="0.25">
      <c r="G135" s="122"/>
    </row>
    <row r="136" spans="6:7" x14ac:dyDescent="0.25">
      <c r="G136" s="122"/>
    </row>
    <row r="137" spans="6:7" x14ac:dyDescent="0.25">
      <c r="G137" s="122"/>
    </row>
  </sheetData>
  <mergeCells count="33">
    <mergeCell ref="A121:C121"/>
    <mergeCell ref="A98:C98"/>
    <mergeCell ref="A99:C99"/>
    <mergeCell ref="A111:C111"/>
    <mergeCell ref="A112:C112"/>
    <mergeCell ref="A120:C120"/>
    <mergeCell ref="A102:C102"/>
    <mergeCell ref="A88:C88"/>
    <mergeCell ref="A89:C89"/>
    <mergeCell ref="A57:C57"/>
    <mergeCell ref="A64:C64"/>
    <mergeCell ref="A69:C69"/>
    <mergeCell ref="A70:C70"/>
    <mergeCell ref="A75:C75"/>
    <mergeCell ref="A45:C45"/>
    <mergeCell ref="A51:C51"/>
    <mergeCell ref="A56:C56"/>
    <mergeCell ref="A79:C79"/>
    <mergeCell ref="A80:C80"/>
    <mergeCell ref="A26:C26"/>
    <mergeCell ref="A27:C27"/>
    <mergeCell ref="A44:C44"/>
    <mergeCell ref="A4:G4"/>
    <mergeCell ref="A6:D6"/>
    <mergeCell ref="A7:D7"/>
    <mergeCell ref="A19:C19"/>
    <mergeCell ref="A20:C20"/>
    <mergeCell ref="A34:C34"/>
    <mergeCell ref="A2:G2"/>
    <mergeCell ref="A8:C8"/>
    <mergeCell ref="A9:C9"/>
    <mergeCell ref="A10:C10"/>
    <mergeCell ref="A15:C15"/>
  </mergeCells>
  <pageMargins left="0.7" right="0.7" top="0.75" bottom="0.75" header="0.3" footer="0.3"/>
  <pageSetup paperSize="9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Rash. prema fun. klasifikaciji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Dijana Novotny</cp:lastModifiedBy>
  <cp:lastPrinted>2024-07-25T06:07:42Z</cp:lastPrinted>
  <dcterms:created xsi:type="dcterms:W3CDTF">2022-08-12T12:51:27Z</dcterms:created>
  <dcterms:modified xsi:type="dcterms:W3CDTF">2024-07-25T07:31:19Z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